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dufphi01\Desktop\CLSI MIC and MASTER LIST\MASTER LIST\"/>
    </mc:Choice>
  </mc:AlternateContent>
  <xr:revisionPtr revIDLastSave="0" documentId="13_ncr:1_{BD0AE819-9FD5-42D0-89E9-D99578CA8F76}" xr6:coauthVersionLast="36" xr6:coauthVersionMax="36" xr10:uidLastSave="{00000000-0000-0000-0000-000000000000}"/>
  <bookViews>
    <workbookView xWindow="0" yWindow="0" windowWidth="25200" windowHeight="11985" xr2:uid="{00000000-000D-0000-FFFF-FFFF00000000}"/>
  </bookViews>
  <sheets>
    <sheet name="CLSI MIC DISTRIB. MASTER LIST" sheetId="1" r:id="rId1"/>
    <sheet name="References" sheetId="2" r:id="rId2"/>
  </sheets>
  <definedNames>
    <definedName name="_xlnm._FilterDatabase" localSheetId="0" hidden="1">'CLSI MIC DISTRIB. MASTER LIST'!$A$1:$AD$341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9" i="1" l="1"/>
  <c r="AA287" i="1"/>
  <c r="AA290" i="1"/>
  <c r="AA282" i="1"/>
  <c r="AA279" i="1" l="1"/>
  <c r="AA280" i="1"/>
  <c r="AA281" i="1"/>
  <c r="AA272" i="1"/>
  <c r="AA197" i="1"/>
  <c r="AA181" i="1"/>
  <c r="AA176" i="1"/>
  <c r="AA172" i="1"/>
  <c r="AA236" i="1"/>
  <c r="AA235" i="1"/>
  <c r="AA234" i="1"/>
  <c r="AA232" i="1"/>
  <c r="Z180" i="1" l="1"/>
  <c r="AA180" i="1" s="1"/>
  <c r="Z179" i="1"/>
  <c r="AA179" i="1" s="1"/>
  <c r="Z177" i="1"/>
  <c r="AA177" i="1" s="1"/>
  <c r="Z241" i="1"/>
  <c r="AA241" i="1" s="1"/>
  <c r="Z240" i="1"/>
  <c r="AA240" i="1" s="1"/>
  <c r="Z239" i="1"/>
  <c r="AA239" i="1" s="1"/>
  <c r="Z237" i="1"/>
  <c r="AA237" i="1" s="1"/>
  <c r="Z187" i="1"/>
  <c r="AA187" i="1" s="1"/>
  <c r="AA101" i="1"/>
  <c r="AA100" i="1"/>
  <c r="Z97" i="1"/>
  <c r="AA97" i="1" s="1"/>
  <c r="Z209" i="1" l="1"/>
  <c r="Z206" i="1"/>
  <c r="Z204" i="1"/>
  <c r="Z203" i="1"/>
  <c r="Z202" i="1"/>
  <c r="Z79" i="1"/>
  <c r="Z77" i="1"/>
  <c r="Z76" i="1"/>
  <c r="Z74" i="1"/>
  <c r="Z73" i="1"/>
  <c r="Z72" i="1"/>
  <c r="Z312" i="1" l="1"/>
  <c r="Z315" i="1"/>
  <c r="AA315" i="1" s="1"/>
  <c r="Z318" i="1"/>
  <c r="AA318" i="1" s="1"/>
  <c r="Z319" i="1"/>
  <c r="Z320" i="1"/>
  <c r="Z321" i="1"/>
  <c r="Z302" i="1"/>
  <c r="AA302" i="1" s="1"/>
  <c r="Z305" i="1"/>
  <c r="AA305" i="1" s="1"/>
  <c r="Z308" i="1"/>
  <c r="AA308" i="1" s="1"/>
  <c r="Z309" i="1"/>
  <c r="Z310" i="1"/>
  <c r="Z311" i="1"/>
  <c r="Z162" i="1" l="1"/>
  <c r="AA162" i="1" s="1"/>
  <c r="Z164" i="1"/>
  <c r="AA164" i="1" s="1"/>
  <c r="Z165" i="1"/>
  <c r="AA165" i="1" s="1"/>
  <c r="Z166" i="1"/>
  <c r="AA166" i="1" s="1"/>
  <c r="Z167" i="1"/>
  <c r="AA167" i="1" s="1"/>
  <c r="Z169" i="1"/>
  <c r="AA169" i="1" s="1"/>
  <c r="Z170" i="1"/>
  <c r="AA170" i="1" s="1"/>
  <c r="Z154" i="1"/>
  <c r="AA154" i="1" s="1"/>
  <c r="Z152" i="1"/>
  <c r="AA152" i="1" s="1"/>
  <c r="Z47" i="1" l="1"/>
  <c r="AA47" i="1" s="1"/>
  <c r="Z32" i="1" l="1"/>
  <c r="Z2" i="1" l="1"/>
  <c r="Z3" i="1"/>
  <c r="Z4" i="1"/>
  <c r="Z6" i="1"/>
  <c r="Z7" i="1"/>
  <c r="Z9" i="1"/>
  <c r="Z14" i="1"/>
  <c r="AA14" i="1" s="1"/>
  <c r="Z15" i="1"/>
  <c r="AA15" i="1" s="1"/>
  <c r="Z16" i="1"/>
  <c r="AA16" i="1" s="1"/>
  <c r="Z34" i="1"/>
  <c r="Z36" i="1"/>
  <c r="Z37" i="1"/>
  <c r="Z39" i="1"/>
  <c r="AA39" i="1" s="1"/>
  <c r="Z40" i="1"/>
  <c r="AA40" i="1" s="1"/>
  <c r="Z44" i="1"/>
  <c r="AA44" i="1" s="1"/>
  <c r="Z45" i="1"/>
  <c r="AA45" i="1" s="1"/>
  <c r="Z46" i="1"/>
  <c r="AA46" i="1" s="1"/>
  <c r="Z48" i="1"/>
  <c r="AA48" i="1" s="1"/>
  <c r="Z49" i="1"/>
  <c r="AA49" i="1" s="1"/>
  <c r="Z50" i="1"/>
  <c r="AA50" i="1" s="1"/>
  <c r="Z51" i="1"/>
  <c r="AA51" i="1" s="1"/>
  <c r="Z52" i="1"/>
  <c r="Z53" i="1"/>
  <c r="Z54" i="1"/>
  <c r="Z55" i="1"/>
  <c r="Z56" i="1"/>
  <c r="Z57" i="1"/>
  <c r="Z58" i="1"/>
  <c r="Z59" i="1"/>
  <c r="Z60" i="1"/>
  <c r="Z61" i="1"/>
  <c r="Z62" i="1"/>
  <c r="Z63" i="1"/>
  <c r="Z64" i="1"/>
  <c r="Z65" i="1"/>
  <c r="Z66" i="1"/>
  <c r="Z67" i="1"/>
  <c r="Z68" i="1"/>
  <c r="Z69" i="1"/>
  <c r="Z70" i="1"/>
  <c r="Z71" i="1"/>
  <c r="Z82" i="1"/>
  <c r="Z84" i="1"/>
  <c r="Z85" i="1"/>
  <c r="AA85" i="1" s="1"/>
  <c r="Z86" i="1"/>
  <c r="Z87" i="1"/>
  <c r="Z89" i="1"/>
  <c r="AA89" i="1" s="1"/>
  <c r="Z102" i="1"/>
  <c r="AA102" i="1" s="1"/>
  <c r="Z104" i="1"/>
  <c r="AA104" i="1" s="1"/>
  <c r="Z106" i="1"/>
  <c r="AA106" i="1" s="1"/>
  <c r="Z107" i="1"/>
  <c r="AA107" i="1" s="1"/>
  <c r="Z109" i="1"/>
  <c r="AA109" i="1" s="1"/>
  <c r="Z110" i="1"/>
  <c r="AA110" i="1" s="1"/>
  <c r="Z112" i="1"/>
  <c r="Z113" i="1"/>
  <c r="Z114" i="1"/>
  <c r="Z116" i="1"/>
  <c r="Z119" i="1"/>
  <c r="Z122" i="1"/>
  <c r="AA122" i="1" s="1"/>
  <c r="Z124" i="1"/>
  <c r="Z125" i="1"/>
  <c r="AA125" i="1" s="1"/>
  <c r="Z126" i="1"/>
  <c r="Z129" i="1"/>
  <c r="Z132" i="1"/>
  <c r="AA132" i="1" s="1"/>
  <c r="Z134" i="1"/>
  <c r="AA134" i="1" s="1"/>
  <c r="Z135" i="1"/>
  <c r="AA135" i="1" s="1"/>
  <c r="Z136" i="1"/>
  <c r="AA136" i="1" s="1"/>
  <c r="Z137" i="1"/>
  <c r="AA137" i="1" s="1"/>
  <c r="Z139" i="1"/>
  <c r="AA139" i="1" s="1"/>
  <c r="Z140" i="1"/>
  <c r="AA140" i="1" s="1"/>
  <c r="Z141" i="1"/>
  <c r="AA141" i="1" s="1"/>
  <c r="Z161" i="1"/>
  <c r="AA161" i="1" s="1"/>
  <c r="Z242" i="1"/>
  <c r="AA242" i="1" s="1"/>
  <c r="Z243" i="1"/>
  <c r="AA243" i="1" s="1"/>
  <c r="Z247" i="1"/>
  <c r="AA247" i="1" s="1"/>
  <c r="Z249" i="1"/>
  <c r="AA249" i="1" s="1"/>
  <c r="Z250" i="1"/>
  <c r="AA250" i="1" s="1"/>
  <c r="Z251" i="1"/>
  <c r="AA251" i="1" s="1"/>
  <c r="Z252" i="1"/>
  <c r="AA252" i="1" s="1"/>
  <c r="Z253" i="1"/>
  <c r="AA253" i="1" s="1"/>
  <c r="Z257" i="1"/>
  <c r="AA257" i="1" s="1"/>
  <c r="Z259" i="1"/>
  <c r="AA259" i="1" s="1"/>
  <c r="Z261" i="1"/>
  <c r="Z262" i="1"/>
  <c r="Z263" i="1"/>
  <c r="Z267" i="1"/>
  <c r="AA267" i="1" s="1"/>
  <c r="Z269" i="1"/>
  <c r="AA269" i="1" s="1"/>
  <c r="Z271" i="1"/>
  <c r="AA271" i="1" s="1"/>
  <c r="Z292" i="1"/>
  <c r="AA292" i="1" s="1"/>
  <c r="Z295" i="1"/>
  <c r="AA295" i="1" s="1"/>
  <c r="Z298" i="1"/>
  <c r="AA298" i="1" s="1"/>
  <c r="Z299" i="1"/>
  <c r="Z300" i="1"/>
  <c r="Z301" i="1"/>
  <c r="Z322" i="1"/>
  <c r="Z325" i="1"/>
  <c r="AA325" i="1" s="1"/>
  <c r="Z328" i="1"/>
  <c r="AA328" i="1" s="1"/>
  <c r="Z329" i="1"/>
  <c r="Z330" i="1"/>
  <c r="Z331" i="1"/>
  <c r="Z332" i="1"/>
  <c r="Z155" i="1"/>
  <c r="AA155" i="1" s="1"/>
  <c r="Z156" i="1"/>
  <c r="AA156" i="1" s="1"/>
  <c r="Z157" i="1"/>
  <c r="AA157" i="1" s="1"/>
  <c r="Z159" i="1"/>
  <c r="AA159" i="1" s="1"/>
  <c r="Z160" i="1"/>
  <c r="AA160" i="1" s="1"/>
</calcChain>
</file>

<file path=xl/sharedStrings.xml><?xml version="1.0" encoding="utf-8"?>
<sst xmlns="http://schemas.openxmlformats.org/spreadsheetml/2006/main" count="4530" uniqueCount="121">
  <si>
    <t>Species</t>
  </si>
  <si>
    <t>Antifungal</t>
  </si>
  <si>
    <t>ECV</t>
  </si>
  <si>
    <t>BP</t>
  </si>
  <si>
    <t>&gt;256</t>
  </si>
  <si>
    <t>Date ECV approved</t>
  </si>
  <si>
    <t>5FC</t>
  </si>
  <si>
    <t>AMB</t>
  </si>
  <si>
    <t>AND</t>
  </si>
  <si>
    <t>CAS</t>
  </si>
  <si>
    <t>MCF</t>
  </si>
  <si>
    <t>FLU</t>
  </si>
  <si>
    <t>ISA</t>
  </si>
  <si>
    <t>ITR</t>
  </si>
  <si>
    <t>POS</t>
  </si>
  <si>
    <t>VRC</t>
  </si>
  <si>
    <t>Candida albicans</t>
  </si>
  <si>
    <t>Candida glabrata</t>
  </si>
  <si>
    <t>Candida dubliniensis</t>
  </si>
  <si>
    <t>Candida guilliermondii</t>
  </si>
  <si>
    <t>Candida kefyr</t>
  </si>
  <si>
    <t>Candida krusei</t>
  </si>
  <si>
    <t>Candida duobushaemulonii</t>
  </si>
  <si>
    <t>Candida auris</t>
  </si>
  <si>
    <t>No. lab</t>
  </si>
  <si>
    <t>No. isolates</t>
  </si>
  <si>
    <t>Candida lusitaniae</t>
  </si>
  <si>
    <t>Candida metapsilosis</t>
  </si>
  <si>
    <t>Candida haemulonii</t>
  </si>
  <si>
    <t>Candida orthopsilosis</t>
  </si>
  <si>
    <t>Candida pararugosa</t>
  </si>
  <si>
    <t>Candida nivariensis</t>
  </si>
  <si>
    <t>Candida rugosa</t>
  </si>
  <si>
    <t>Candida bracarensis</t>
  </si>
  <si>
    <t>Lodderomyces elongisporus</t>
  </si>
  <si>
    <t>-</t>
  </si>
  <si>
    <t>Cryptococcus neoformans VNI</t>
  </si>
  <si>
    <t>Data input by/date</t>
  </si>
  <si>
    <t>January  2019</t>
  </si>
  <si>
    <t>January 2019</t>
  </si>
  <si>
    <t>TRUNCATED MIC &lt;0,125</t>
  </si>
  <si>
    <t>INTERLAB VARIATION 2 modes</t>
  </si>
  <si>
    <t>MORE LAB AND ISOLATES NEEDED</t>
  </si>
  <si>
    <t>TRUNCATED MIC &lt;0,125 (MORE ISOLATES NEEDED</t>
  </si>
  <si>
    <t>TRUNCATED MIC &lt;0,008</t>
  </si>
  <si>
    <t>TRUNCATED MIC &lt;0,03</t>
  </si>
  <si>
    <t>461 isolates initially</t>
  </si>
  <si>
    <t>722 isolates initially</t>
  </si>
  <si>
    <t>MORE ISOLATES NEEDED</t>
  </si>
  <si>
    <t>P. Dufresne 20191112</t>
  </si>
  <si>
    <t>Candida parapsilosis sensu stricto</t>
  </si>
  <si>
    <t>% Non-WT</t>
  </si>
  <si>
    <t>P. Dufresne 20191217</t>
  </si>
  <si>
    <t>Non-weighted</t>
  </si>
  <si>
    <t>Cryptococcus gattii VGI</t>
  </si>
  <si>
    <t>Cryptococcus gattii VGII</t>
  </si>
  <si>
    <t>Aspergillus flavus</t>
  </si>
  <si>
    <t>Aspergillus terreus</t>
  </si>
  <si>
    <t>Aspergillus fumigatus</t>
  </si>
  <si>
    <t>Aspergillus niger</t>
  </si>
  <si>
    <t>Aspergillus versicolor</t>
  </si>
  <si>
    <t>ANTIFUNGALS</t>
  </si>
  <si>
    <t>SPECIES</t>
  </si>
  <si>
    <r>
      <t xml:space="preserve">Multilaboratory study of epidemiological cutoff values for detection of resistance in eight Candida species to fluconazole, posaconazole, and voriconazole. 
Espinel-Ingroff A, Pfaller MA, Bustamante B, Canton E, Fothergill A, Fuller J, Gonzalez GM, Lass-Flörl C, Lockhart SR, Martin-Mazuelos E, Meis JF, Melhem MS, Ostrosky-Zeichner L, Pelaez T, Szeszs MW, St-Germain G, Bonfietti LX, Guarro J, Turnidge J.
</t>
    </r>
    <r>
      <rPr>
        <b/>
        <sz val="11"/>
        <color theme="1"/>
        <rFont val="Calibri"/>
        <family val="2"/>
        <scheme val="minor"/>
      </rPr>
      <t>Antimicrob Agents Chemother. 2014;58(4):2006-12. doi: 10.1128/AAC.02615-13. Epub 2014 Jan 13.
PMID: 24419346</t>
    </r>
  </si>
  <si>
    <r>
      <t xml:space="preserve">Multicenter study of anidulafungin and micafungin MIC distributions and epidemiological cutoff values for eight Candida species and the CLSI M27-A3 broth microdilution method.
Pfaller MA, Espinel-Ingroff A, Bustamante B, Canton E, Diekema DJ, Fothergill A, Fuller J, Gonzalez GM, Guarro J, Lass-Flörl C, Lockhart SR, Martin-Mazuelos E, Meis JF, Ostrosky-Zeichner L, Pelaez T, St-Germain G, Turnidge J.
</t>
    </r>
    <r>
      <rPr>
        <b/>
        <sz val="11"/>
        <color theme="1"/>
        <rFont val="Calibri"/>
        <family val="2"/>
        <scheme val="minor"/>
      </rPr>
      <t>Antimicrob Agents Chemother. 2014;58(2):916-22. doi: 10.1128/AAC.02020-13. Epub 2013 Nov 25.</t>
    </r>
    <r>
      <rPr>
        <sz val="11"/>
        <color theme="1"/>
        <rFont val="Calibri"/>
        <family val="2"/>
        <scheme val="minor"/>
      </rPr>
      <t xml:space="preserve">
</t>
    </r>
    <r>
      <rPr>
        <b/>
        <sz val="11"/>
        <color theme="1"/>
        <rFont val="Calibri"/>
        <family val="2"/>
        <scheme val="minor"/>
      </rPr>
      <t>PMID:  24277027</t>
    </r>
  </si>
  <si>
    <r>
      <t xml:space="preserve">Cryptococcus neoformans-Cryptococcus gattii species complex: an international study of wild-type susceptibility endpoint distributions and epidemiological cutoff values for fluconazole, itraconazole, posaconazole, and voriconazole.
Espinel-Ingroff A, Aller AI, Canton E, Castañón-Olivares LR, Chowdhary A, Cordoba S, Cuenca-Estrella M, Fothergill A, Fuller J, Govender N, Hagen F, Illnait-Zaragozi MT, Johnson E, Kidd S, Lass-Flörl C, Lockhart SR, Martins MA, Meis JF, Melhem MS, Ostrosky-Zeichner L, Pelaez T, Pfaller MA, Schell WA, St-Germain G, Trilles L, Turnidge J.
</t>
    </r>
    <r>
      <rPr>
        <b/>
        <sz val="11"/>
        <color theme="1"/>
        <rFont val="Calibri"/>
        <family val="2"/>
        <scheme val="minor"/>
      </rPr>
      <t>Antimicrob Agents Chemother. 2012 Nov;56(11):5898-906. doi: 10.1128/AAC.01115-12. Epub 2012 Sep 4.</t>
    </r>
    <r>
      <rPr>
        <sz val="11"/>
        <color theme="1"/>
        <rFont val="Calibri"/>
        <family val="2"/>
        <scheme val="minor"/>
      </rPr>
      <t xml:space="preserve">
</t>
    </r>
    <r>
      <rPr>
        <b/>
        <sz val="11"/>
        <color theme="1"/>
        <rFont val="Calibri"/>
        <family val="2"/>
        <scheme val="minor"/>
      </rPr>
      <t>PMID: 22948877</t>
    </r>
    <r>
      <rPr>
        <sz val="11"/>
        <color theme="1"/>
        <rFont val="Calibri"/>
        <family val="2"/>
        <scheme val="minor"/>
      </rPr>
      <t xml:space="preserve">
</t>
    </r>
  </si>
  <si>
    <r>
      <t xml:space="preserve">Multicenter study of isavuconazole MIC distributions and epidemiological cutoff values for Aspergillus spp. for the CLSI M38-A2 broth microdilution method.
Espinel-Ingroff A, Chowdhary A, Gonzalez GM, Lass-Flörl C, Martin-Mazuelos E, Meis J, Peláez T, Pfaller MA, Turnidge J.
</t>
    </r>
    <r>
      <rPr>
        <b/>
        <sz val="11"/>
        <color theme="1"/>
        <rFont val="Calibri"/>
        <family val="2"/>
        <scheme val="minor"/>
      </rPr>
      <t>Antimicrob Agents Chemother. 2013 Aug;57(8):3823-8. doi: 10.1128/AAC.00636-13. Epub 2013 May 28.
PMID: 23716059</t>
    </r>
  </si>
  <si>
    <r>
      <t xml:space="preserve">Wild-type MIC distributions and epidemiological cutoff values for amphotericin B, flucytosine, and itraconazole and Candida spp. as determined by CLSI broth microdilution. 
Pfaller MA, Espinel-Ingroff A, Canton E, Castanheira M, Cuenca-Estrella M, Diekema DJ, Fothergill A, Fuller J, Ghannoum M, Jones RN, Lockhart SR, Martin-Mazuelos E, Melhem MS, Ostrosky-Zeichner L, Pappas P, Pelaez T, Peman J, Rex J, Szeszs MW.
</t>
    </r>
    <r>
      <rPr>
        <b/>
        <sz val="11"/>
        <color theme="1"/>
        <rFont val="Calibri"/>
        <family val="2"/>
        <scheme val="minor"/>
      </rPr>
      <t>J Clin Microbiol. 2012 Jun;50(6):2040-6. doi: 10.1128/JCM.00248-12. Epub 2012 Mar 29.
PMID: 22461672</t>
    </r>
  </si>
  <si>
    <r>
      <t xml:space="preserve">Cryptococcus neoformans-Cryptococcus gattii species complex: an international study of wild-type susceptibility endpoint distributions and epidemiological cutoff values for amphotericin B and flucytosine.
Espinel-Ingroff A, Chowdhary A, Cuenca-Estrella M, Fothergill A, Fuller J, Hagen F, Govender N, Guarro J, Johnson E, Lass-Flörl C, Lockhart SR, Martins MA, Meis JF, Melhem MS, Ostrosky-Zeichner L, Pelaez T, Pfaller MA, Schell WA, Trilles L, Kidd S, Turnidge J.
</t>
    </r>
    <r>
      <rPr>
        <b/>
        <sz val="11"/>
        <color theme="1"/>
        <rFont val="Calibri"/>
        <family val="2"/>
        <scheme val="minor"/>
      </rPr>
      <t>Antimicrob Agents Chemother. 2012 Jun;56(6):3107-13. doi: 10.1128/AAC.06252-11. Epub 2012 Mar 5.
PMID: 22391546</t>
    </r>
  </si>
  <si>
    <r>
      <t xml:space="preserve">Wild-type MIC distributions and epidemiological cutoff values for amphotericin B and Aspergillus spp. for the CLSI broth microdilution method (M38-A2 document).
Espinel-Ingroff A, Cuenca-Estrella M, Fothergill A, Fuller J, Ghannoum M, Johnson E, Pelaez T, Pfaller MA, Turnidge J.
</t>
    </r>
    <r>
      <rPr>
        <b/>
        <sz val="11"/>
        <color theme="1"/>
        <rFont val="Calibri"/>
        <family val="2"/>
        <scheme val="minor"/>
      </rPr>
      <t>Antimicrob Agents Chemother. 2011 Nov;55(11):5150-4. doi: 10.1128/AAC.00686-11. Epub 2011 Aug 29.
PMID: 21876047</t>
    </r>
  </si>
  <si>
    <r>
      <t xml:space="preserve">Wild-type MIC distributions and epidemiological cutoff values for caspofungin and Aspergillus spp. for the CLSI broth microdilution method (M38-A2 document).
Espinel-Ingroff A, Fothergill A, Fuller J, Johnson E, Pelaez T, Turnidge J.
</t>
    </r>
    <r>
      <rPr>
        <b/>
        <sz val="11"/>
        <color theme="1"/>
        <rFont val="Calibri"/>
        <family val="2"/>
        <scheme val="minor"/>
      </rPr>
      <t>Antimicrob Agents Chemother. 2011 Jun;55(6):2855-9. doi: 10.1128/AAC.01730-10. Epub 2011 Mar 21.
PMID: 21422219</t>
    </r>
  </si>
  <si>
    <r>
      <t xml:space="preserve">Wild-type MIC distributions and epidemiological cutoff values for the triazoles and six Aspergillus spp. for the CLSI broth microdilution method (M38-A2 document).
Espinel-Ingroff A, Diekema DJ, Fothergill A, Johnson E, Pelaez T, Pfaller MA, Rinaldi MG, Canton E, Turnidge J.
</t>
    </r>
    <r>
      <rPr>
        <b/>
        <sz val="11"/>
        <color theme="1"/>
        <rFont val="Calibri"/>
        <family val="2"/>
        <scheme val="minor"/>
      </rPr>
      <t>J Clin Microbiol. 2010 Sep;48(9):3251-7. doi: 10.1128/JCM.00536-10. Epub 2010 Jun 30.
PMID: 20592159</t>
    </r>
  </si>
  <si>
    <r>
      <t xml:space="preserve">International Evaluation of MIC Distributions and Epidemiological Cutoff Value (ECV) Definitions for Fusarium Species Identified by Molecular Methods for the CLSI Broth Microdilution Method.
Espinel-Ingroff A, Colombo AL, Cordoba S, Dufresne PJ, Fuller J, Ghannoum M, Gonzalez GM, Guarro J, Kidd SE, Meis JF, Melhem TM, Pelaez T, Pfaller MA, Szeszs MW, Takahaschi JP, Tortorano AM, Wiederhold NP, Turnidge J.
</t>
    </r>
    <r>
      <rPr>
        <b/>
        <sz val="11"/>
        <color theme="1"/>
        <rFont val="Calibri"/>
        <family val="2"/>
        <scheme val="minor"/>
      </rPr>
      <t>Antimicrob Agents Chemother. 2015 Dec 7;60(2):1079-84. doi: 10.1128/AAC.02456-15. Print 2016 Feb.
PMID: 26643334</t>
    </r>
  </si>
  <si>
    <t>Article</t>
  </si>
  <si>
    <r>
      <t xml:space="preserve">Multicenter evaluation of MIC distributions for epidemiologic cutoff value definition to detect amphotericin B, posaconazole, and itraconazole resistance among the most clinically relevant species of Mucorales. 
Espinel-Ingroff A, Chakrabarti A, Chowdhary A, Cordoba S, Dannaoui E, Dufresne P, Fothergill A, Ghannoum M, Gonzalez GM, Guarro J, Kidd S, Lass-Flörl C, Meis JF, Pelaez T, Tortorano AM, Turnidge J.
</t>
    </r>
    <r>
      <rPr>
        <b/>
        <sz val="11"/>
        <color theme="1"/>
        <rFont val="Calibri"/>
        <family val="2"/>
        <scheme val="minor"/>
      </rPr>
      <t>Antimicrob Agents Chemother. 2015 Mar;59(3):1745-50. doi: 10.1128/AAC.04435-14. Epub 2015 Jan 12.
PMID: 25583714</t>
    </r>
  </si>
  <si>
    <t>AMB
5FC
ITR</t>
  </si>
  <si>
    <t>FLC
PSC
VRC</t>
  </si>
  <si>
    <t>AND
MFG</t>
  </si>
  <si>
    <t>AMB
5FC</t>
  </si>
  <si>
    <t>FLC
ITR
PSC
VRC</t>
  </si>
  <si>
    <t>P. Dufresne 20200124</t>
  </si>
  <si>
    <t>From ref1</t>
  </si>
  <si>
    <t>G</t>
  </si>
  <si>
    <t>16?</t>
  </si>
  <si>
    <t>Candida tropicalis</t>
  </si>
  <si>
    <t>from ref 1</t>
  </si>
  <si>
    <t>from ref1</t>
  </si>
  <si>
    <t>From ref3</t>
  </si>
  <si>
    <t>from ref3</t>
  </si>
  <si>
    <t>PD 20200124</t>
  </si>
  <si>
    <t>From ref2</t>
  </si>
  <si>
    <t>M59 3rd ED</t>
  </si>
  <si>
    <t>COMMENT</t>
  </si>
  <si>
    <t>TRUNCATED MIC &lt;0,016</t>
  </si>
  <si>
    <t>TR-L</t>
  </si>
  <si>
    <t>January 2020</t>
  </si>
  <si>
    <t>P. Dufresne 20210112</t>
  </si>
  <si>
    <t>TBD Feb 2021</t>
  </si>
  <si>
    <t>TBD M59 4th</t>
  </si>
  <si>
    <t>1 lab normalized to 50%</t>
  </si>
  <si>
    <t>UPDATE</t>
  </si>
  <si>
    <t>TR-H</t>
  </si>
  <si>
    <t>OUT OF RANGE</t>
  </si>
  <si>
    <t>IR?</t>
  </si>
  <si>
    <t>Saccharomyces cerevisiae</t>
  </si>
  <si>
    <t>Candida pelliculosa</t>
  </si>
  <si>
    <t>IR</t>
  </si>
  <si>
    <t>ON HOLD</t>
  </si>
  <si>
    <t>BI-MODAL</t>
  </si>
  <si>
    <t>MORE DATA NEEDED TO CLARIFY ECV</t>
  </si>
  <si>
    <t>Rhodotorula mucilaginosa</t>
  </si>
  <si>
    <t>Trichosporon asahii</t>
  </si>
  <si>
    <t>REFERENCE</t>
  </si>
  <si>
    <t>Publish distribution (more isolates needed for ECV)</t>
  </si>
  <si>
    <t>TR-L?</t>
  </si>
  <si>
    <t>Magnusiomyces capitatum</t>
  </si>
  <si>
    <t>ROUND</t>
  </si>
  <si>
    <t>ROUND 2</t>
  </si>
  <si>
    <t>ROUND1</t>
  </si>
  <si>
    <t>ROUND 1</t>
  </si>
  <si>
    <t>ROUND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</si>
</sst>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
    <border>
      <left/>
      <right/>
      <top/>
      <bottom/>
      <diagonal/>
    </border>
  </borders>
  <cellStyleXfs count="2">
    <xf numFmtId="0" fontId="0" fillId="0" borderId="0"/>
    <xf numFmtId="9" fontId="6" fillId="0" borderId="0" applyFont="0" applyFill="0" applyBorder="0" applyAlignment="0" applyProtection="0"/>
  </cellStyleXfs>
  <cellXfs count="51">
    <xf numFmtId="0" fontId="0" fillId="0" borderId="0" xfId="0"/>
    <xf numFmtId="0" fontId="0" fillId="0" borderId="0" xfId="0" applyAlignment="1">
      <alignment horizontal="center"/>
    </xf>
    <xf numFmtId="0" fontId="2" fillId="2" borderId="0" xfId="0" applyFont="1" applyFill="1" applyAlignment="1">
      <alignment horizontal="center"/>
    </xf>
    <xf numFmtId="0" fontId="0" fillId="0" borderId="0" xfId="0" applyFill="1" applyAlignment="1">
      <alignment horizontal="center"/>
    </xf>
    <xf numFmtId="0" fontId="2" fillId="3" borderId="0" xfId="0" applyFont="1" applyFill="1" applyAlignment="1">
      <alignment horizontal="center"/>
    </xf>
    <xf numFmtId="0" fontId="0" fillId="0" borderId="0" xfId="0" applyFont="1"/>
    <xf numFmtId="0" fontId="1" fillId="0" borderId="0" xfId="0" applyFont="1"/>
    <xf numFmtId="17" fontId="0" fillId="0" borderId="0" xfId="0" applyNumberFormat="1"/>
    <xf numFmtId="0" fontId="0" fillId="4" borderId="0" xfId="0" applyFill="1" applyAlignment="1">
      <alignment horizontal="center"/>
    </xf>
    <xf numFmtId="0" fontId="0" fillId="5" borderId="0" xfId="0" applyFill="1" applyAlignment="1">
      <alignment horizontal="center"/>
    </xf>
    <xf numFmtId="0" fontId="5" fillId="5" borderId="0" xfId="0" applyFont="1" applyFill="1" applyAlignment="1">
      <alignment horizontal="center"/>
    </xf>
    <xf numFmtId="0" fontId="1" fillId="5" borderId="0" xfId="0" applyFont="1" applyFill="1" applyAlignment="1">
      <alignment horizontal="center"/>
    </xf>
    <xf numFmtId="0" fontId="1" fillId="0" borderId="0" xfId="0" applyFont="1" applyAlignment="1">
      <alignment horizontal="center"/>
    </xf>
    <xf numFmtId="0" fontId="4" fillId="2" borderId="0" xfId="0" applyFont="1" applyFill="1" applyAlignment="1">
      <alignment horizontal="center"/>
    </xf>
    <xf numFmtId="0" fontId="0" fillId="0" borderId="0" xfId="0" applyAlignment="1">
      <alignment horizontal="left"/>
    </xf>
    <xf numFmtId="0" fontId="0" fillId="6" borderId="0" xfId="0" applyFill="1" applyAlignment="1">
      <alignment horizontal="center"/>
    </xf>
    <xf numFmtId="0" fontId="3" fillId="0" borderId="0" xfId="0" applyFont="1" applyAlignment="1">
      <alignment horizontal="center"/>
    </xf>
    <xf numFmtId="0" fontId="0" fillId="5" borderId="0" xfId="0" applyFont="1" applyFill="1" applyAlignment="1">
      <alignment horizontal="center"/>
    </xf>
    <xf numFmtId="0" fontId="5" fillId="0" borderId="0" xfId="0" applyFont="1" applyFill="1" applyAlignment="1">
      <alignment horizontal="center"/>
    </xf>
    <xf numFmtId="0" fontId="1" fillId="0" borderId="0" xfId="0" applyFont="1" applyFill="1" applyAlignment="1">
      <alignment horizontal="center"/>
    </xf>
    <xf numFmtId="0" fontId="5" fillId="0" borderId="0" xfId="0" applyFont="1" applyAlignment="1">
      <alignment horizontal="center"/>
    </xf>
    <xf numFmtId="164" fontId="0" fillId="4" borderId="0" xfId="1" applyNumberFormat="1" applyFont="1" applyFill="1" applyAlignment="1">
      <alignment horizontal="center"/>
    </xf>
    <xf numFmtId="0" fontId="3" fillId="5" borderId="0" xfId="0" applyFont="1" applyFill="1" applyAlignment="1">
      <alignment horizontal="center"/>
    </xf>
    <xf numFmtId="0" fontId="7" fillId="5"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wrapText="1"/>
    </xf>
    <xf numFmtId="0" fontId="5" fillId="0" borderId="0" xfId="0" applyFont="1" applyAlignment="1">
      <alignment horizontal="left"/>
    </xf>
    <xf numFmtId="0" fontId="5" fillId="0" borderId="0" xfId="0" applyFont="1" applyAlignment="1">
      <alignment horizontal="center" vertical="top"/>
    </xf>
    <xf numFmtId="0" fontId="5" fillId="0" borderId="0" xfId="0" applyFont="1" applyAlignment="1">
      <alignment horizontal="center" vertical="top" wrapText="1"/>
    </xf>
    <xf numFmtId="0" fontId="0" fillId="0" borderId="0" xfId="0" applyAlignment="1"/>
    <xf numFmtId="0" fontId="0" fillId="7" borderId="0" xfId="0" applyFill="1" applyAlignment="1">
      <alignment horizontal="center"/>
    </xf>
    <xf numFmtId="0" fontId="3" fillId="6" borderId="0" xfId="0" applyFont="1" applyFill="1" applyAlignment="1">
      <alignment horizontal="center"/>
    </xf>
    <xf numFmtId="3" fontId="0" fillId="0" borderId="0" xfId="0" applyNumberFormat="1" applyAlignment="1">
      <alignment horizontal="center"/>
    </xf>
    <xf numFmtId="9" fontId="0" fillId="4" borderId="0" xfId="0" applyNumberFormat="1" applyFill="1" applyAlignment="1">
      <alignment horizontal="center"/>
    </xf>
    <xf numFmtId="0" fontId="5" fillId="2" borderId="0" xfId="0" applyFont="1" applyFill="1" applyAlignment="1">
      <alignment horizontal="center"/>
    </xf>
    <xf numFmtId="0" fontId="1" fillId="2" borderId="0" xfId="0" applyFont="1" applyFill="1" applyAlignment="1">
      <alignment horizontal="center"/>
    </xf>
    <xf numFmtId="0" fontId="8" fillId="2" borderId="0" xfId="0" applyFont="1" applyFill="1" applyAlignment="1">
      <alignment horizontal="center"/>
    </xf>
    <xf numFmtId="0" fontId="4" fillId="2" borderId="0" xfId="0" applyFont="1" applyFill="1" applyAlignment="1">
      <alignment horizontal="left"/>
    </xf>
    <xf numFmtId="0" fontId="0" fillId="8" borderId="0" xfId="0" applyFill="1" applyAlignment="1">
      <alignment horizontal="center"/>
    </xf>
    <xf numFmtId="0" fontId="0" fillId="8" borderId="0" xfId="0" applyFont="1" applyFill="1"/>
    <xf numFmtId="0" fontId="3" fillId="0" borderId="0" xfId="0" applyFont="1" applyFill="1" applyAlignment="1">
      <alignment horizontal="center"/>
    </xf>
    <xf numFmtId="0" fontId="3" fillId="0" borderId="0" xfId="0" applyFont="1" applyAlignment="1">
      <alignment horizontal="left"/>
    </xf>
    <xf numFmtId="0" fontId="3" fillId="2" borderId="0" xfId="0" applyFont="1" applyFill="1" applyAlignment="1">
      <alignment horizontal="center"/>
    </xf>
    <xf numFmtId="0" fontId="0" fillId="0" borderId="0" xfId="0" quotePrefix="1" applyAlignment="1">
      <alignment horizontal="center"/>
    </xf>
    <xf numFmtId="0" fontId="0" fillId="4" borderId="0" xfId="0" applyFont="1" applyFill="1" applyAlignment="1">
      <alignment horizontal="center"/>
    </xf>
    <xf numFmtId="0" fontId="0" fillId="0" borderId="0" xfId="0" applyFont="1" applyFill="1" applyAlignment="1">
      <alignment horizontal="center"/>
    </xf>
    <xf numFmtId="3" fontId="0" fillId="5" borderId="0" xfId="0" applyNumberFormat="1" applyFill="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1"/>
  <sheetViews>
    <sheetView tabSelected="1" zoomScale="70" zoomScaleNormal="70" workbookViewId="0">
      <pane ySplit="1" topLeftCell="A2" activePane="bottomLeft" state="frozen"/>
      <selection pane="bottomLeft" activeCell="A2" sqref="A2"/>
    </sheetView>
  </sheetViews>
  <sheetFormatPr baseColWidth="10" defaultRowHeight="15" x14ac:dyDescent="0.25"/>
  <cols>
    <col min="1" max="1" width="31" style="5" bestFit="1" customWidth="1"/>
    <col min="2" max="2" width="5.42578125" style="1" customWidth="1"/>
    <col min="3" max="3" width="5.7109375" style="1" customWidth="1"/>
    <col min="4" max="4" width="10.28515625" style="49" bestFit="1" customWidth="1"/>
    <col min="5" max="6" width="6.28515625" style="1" hidden="1" customWidth="1"/>
    <col min="7" max="24" width="6.28515625" style="1" customWidth="1"/>
    <col min="25" max="25" width="7.28515625" style="1" bestFit="1" customWidth="1"/>
    <col min="26" max="26" width="11.42578125" style="1" bestFit="1" customWidth="1"/>
    <col min="27" max="27" width="11.42578125" style="1" customWidth="1"/>
    <col min="28" max="28" width="19.85546875" customWidth="1"/>
    <col min="29" max="29" width="18.5703125" customWidth="1"/>
    <col min="30" max="30" width="16.5703125" customWidth="1"/>
    <col min="31" max="31" width="34.5703125" customWidth="1"/>
  </cols>
  <sheetData>
    <row r="1" spans="1:32" x14ac:dyDescent="0.25">
      <c r="A1" s="20" t="s">
        <v>0</v>
      </c>
      <c r="B1" s="20" t="s">
        <v>3</v>
      </c>
      <c r="C1" s="20" t="s">
        <v>2</v>
      </c>
      <c r="D1" s="18" t="s">
        <v>1</v>
      </c>
      <c r="E1" s="2">
        <v>1E-3</v>
      </c>
      <c r="F1" s="2">
        <v>2E-3</v>
      </c>
      <c r="G1" s="13">
        <v>4.0000000000000001E-3</v>
      </c>
      <c r="H1" s="13">
        <v>8.0000000000000002E-3</v>
      </c>
      <c r="I1" s="13">
        <v>1.6E-2</v>
      </c>
      <c r="J1" s="13">
        <v>0.03</v>
      </c>
      <c r="K1" s="13">
        <v>0.06</v>
      </c>
      <c r="L1" s="13">
        <v>0.125</v>
      </c>
      <c r="M1" s="13">
        <v>0.25</v>
      </c>
      <c r="N1" s="13">
        <v>0.5</v>
      </c>
      <c r="O1" s="13">
        <v>1</v>
      </c>
      <c r="P1" s="13">
        <v>2</v>
      </c>
      <c r="Q1" s="13">
        <v>4</v>
      </c>
      <c r="R1" s="13">
        <v>8</v>
      </c>
      <c r="S1" s="13">
        <v>16</v>
      </c>
      <c r="T1" s="13">
        <v>32</v>
      </c>
      <c r="U1" s="13">
        <v>64</v>
      </c>
      <c r="V1" s="13">
        <v>128</v>
      </c>
      <c r="W1" s="13">
        <v>256</v>
      </c>
      <c r="X1" s="13" t="s">
        <v>4</v>
      </c>
      <c r="Y1" s="4" t="s">
        <v>24</v>
      </c>
      <c r="Z1" s="4" t="s">
        <v>25</v>
      </c>
      <c r="AA1" s="4" t="s">
        <v>51</v>
      </c>
      <c r="AB1" t="s">
        <v>37</v>
      </c>
      <c r="AC1" t="s">
        <v>5</v>
      </c>
      <c r="AD1" s="4" t="s">
        <v>112</v>
      </c>
      <c r="AE1" s="4" t="s">
        <v>92</v>
      </c>
      <c r="AF1" s="4" t="s">
        <v>116</v>
      </c>
    </row>
    <row r="2" spans="1:32" x14ac:dyDescent="0.25">
      <c r="A2" s="5" t="s">
        <v>16</v>
      </c>
      <c r="B2" s="1" t="s">
        <v>35</v>
      </c>
      <c r="C2" s="1">
        <v>2</v>
      </c>
      <c r="D2" s="48" t="s">
        <v>7</v>
      </c>
      <c r="I2" s="15"/>
      <c r="J2" s="1">
        <v>27</v>
      </c>
      <c r="K2" s="1">
        <v>59</v>
      </c>
      <c r="L2" s="1">
        <v>278</v>
      </c>
      <c r="M2" s="1">
        <v>663</v>
      </c>
      <c r="N2" s="1">
        <v>4263</v>
      </c>
      <c r="O2" s="1">
        <v>3777</v>
      </c>
      <c r="P2" s="1">
        <v>169</v>
      </c>
      <c r="Q2" s="1">
        <v>16</v>
      </c>
      <c r="S2" s="15"/>
      <c r="Y2" s="8"/>
      <c r="Z2" s="8">
        <f t="shared" ref="Z2:Z32" si="0">SUM(E2:X2)</f>
        <v>9252</v>
      </c>
      <c r="AA2" s="8"/>
      <c r="AB2" t="s">
        <v>80</v>
      </c>
      <c r="AD2" t="s">
        <v>81</v>
      </c>
    </row>
    <row r="3" spans="1:32" x14ac:dyDescent="0.25">
      <c r="A3" s="5" t="s">
        <v>16</v>
      </c>
      <c r="B3" s="1" t="s">
        <v>35</v>
      </c>
      <c r="C3" s="1" t="s">
        <v>35</v>
      </c>
      <c r="D3" s="48" t="s">
        <v>6</v>
      </c>
      <c r="J3" s="15"/>
      <c r="K3" s="1">
        <v>3295</v>
      </c>
      <c r="L3" s="1">
        <v>2496</v>
      </c>
      <c r="M3" s="1">
        <v>1218</v>
      </c>
      <c r="N3" s="1">
        <v>530</v>
      </c>
      <c r="O3" s="1">
        <v>246</v>
      </c>
      <c r="P3" s="1">
        <v>93</v>
      </c>
      <c r="Q3" s="1">
        <v>31</v>
      </c>
      <c r="R3" s="1">
        <v>22</v>
      </c>
      <c r="S3" s="1">
        <v>18</v>
      </c>
      <c r="T3" s="1">
        <v>10</v>
      </c>
      <c r="U3" s="1">
        <v>48</v>
      </c>
      <c r="V3" s="15"/>
      <c r="Y3" s="8"/>
      <c r="Z3" s="8">
        <f t="shared" si="0"/>
        <v>8007</v>
      </c>
      <c r="AA3" s="8"/>
      <c r="AB3" t="s">
        <v>80</v>
      </c>
      <c r="AD3" t="s">
        <v>81</v>
      </c>
    </row>
    <row r="4" spans="1:32" x14ac:dyDescent="0.25">
      <c r="A4" s="5" t="s">
        <v>16</v>
      </c>
      <c r="B4" s="1">
        <v>1</v>
      </c>
      <c r="C4" s="1">
        <v>0.12</v>
      </c>
      <c r="D4" s="48" t="s">
        <v>8</v>
      </c>
      <c r="G4" s="15"/>
      <c r="H4" s="1">
        <v>752</v>
      </c>
      <c r="I4" s="1">
        <v>2582</v>
      </c>
      <c r="J4" s="1">
        <v>2823</v>
      </c>
      <c r="K4" s="1">
        <v>1410</v>
      </c>
      <c r="L4" s="1">
        <v>413</v>
      </c>
      <c r="M4" s="1">
        <v>132</v>
      </c>
      <c r="N4" s="1">
        <v>71</v>
      </c>
      <c r="O4" s="1">
        <v>21</v>
      </c>
      <c r="P4" s="1">
        <v>6</v>
      </c>
      <c r="T4" s="15"/>
      <c r="Y4" s="8"/>
      <c r="Z4" s="8">
        <f t="shared" si="0"/>
        <v>8210</v>
      </c>
      <c r="AA4" s="8"/>
      <c r="AB4" t="s">
        <v>80</v>
      </c>
      <c r="AD4" t="s">
        <v>87</v>
      </c>
    </row>
    <row r="5" spans="1:32" x14ac:dyDescent="0.25">
      <c r="A5" s="5" t="s">
        <v>16</v>
      </c>
      <c r="B5" s="1">
        <v>1</v>
      </c>
      <c r="C5" s="1" t="s">
        <v>35</v>
      </c>
      <c r="D5" s="48" t="s">
        <v>9</v>
      </c>
      <c r="Y5" s="8"/>
      <c r="Z5" s="8"/>
      <c r="AA5" s="8"/>
    </row>
    <row r="6" spans="1:32" x14ac:dyDescent="0.25">
      <c r="A6" s="5" t="s">
        <v>16</v>
      </c>
      <c r="B6" s="1">
        <v>1</v>
      </c>
      <c r="C6" s="1">
        <v>0.03</v>
      </c>
      <c r="D6" s="48" t="s">
        <v>10</v>
      </c>
      <c r="G6" s="15"/>
      <c r="H6" s="1">
        <v>746</v>
      </c>
      <c r="I6" s="1">
        <v>4223</v>
      </c>
      <c r="J6" s="1">
        <v>1999</v>
      </c>
      <c r="K6" s="1">
        <v>465</v>
      </c>
      <c r="L6" s="1">
        <v>184</v>
      </c>
      <c r="M6" s="1">
        <v>146</v>
      </c>
      <c r="N6" s="1">
        <v>82</v>
      </c>
      <c r="O6" s="1">
        <v>21</v>
      </c>
      <c r="P6" s="1">
        <v>6</v>
      </c>
      <c r="Q6" s="1">
        <v>2</v>
      </c>
      <c r="T6" s="15"/>
      <c r="Y6" s="8"/>
      <c r="Z6" s="8">
        <f t="shared" si="0"/>
        <v>7874</v>
      </c>
      <c r="AA6" s="8"/>
      <c r="AB6" t="s">
        <v>80</v>
      </c>
      <c r="AD6" t="s">
        <v>87</v>
      </c>
    </row>
    <row r="7" spans="1:32" x14ac:dyDescent="0.25">
      <c r="A7" s="5" t="s">
        <v>16</v>
      </c>
      <c r="B7" s="1">
        <v>8</v>
      </c>
      <c r="C7" s="1">
        <v>0.5</v>
      </c>
      <c r="D7" s="48" t="s">
        <v>11</v>
      </c>
      <c r="J7" s="15"/>
      <c r="K7" s="1">
        <v>254</v>
      </c>
      <c r="L7" s="1">
        <v>1729</v>
      </c>
      <c r="M7" s="1">
        <v>1647</v>
      </c>
      <c r="N7" s="1">
        <v>855</v>
      </c>
      <c r="O7" s="1">
        <v>370</v>
      </c>
      <c r="P7" s="1">
        <v>137</v>
      </c>
      <c r="Q7" s="1">
        <v>91</v>
      </c>
      <c r="R7" s="1">
        <v>59</v>
      </c>
      <c r="S7" s="1">
        <v>48</v>
      </c>
      <c r="T7" s="1">
        <v>37</v>
      </c>
      <c r="U7" s="1">
        <v>26</v>
      </c>
      <c r="V7" s="1">
        <v>12</v>
      </c>
      <c r="W7" s="15"/>
      <c r="Y7" s="8"/>
      <c r="Z7" s="8">
        <f t="shared" si="0"/>
        <v>5265</v>
      </c>
      <c r="AA7" s="8"/>
      <c r="AB7" t="s">
        <v>80</v>
      </c>
      <c r="AD7" t="s">
        <v>90</v>
      </c>
    </row>
    <row r="8" spans="1:32" x14ac:dyDescent="0.25">
      <c r="A8" s="5" t="s">
        <v>16</v>
      </c>
      <c r="B8" s="1" t="s">
        <v>35</v>
      </c>
      <c r="C8" s="1" t="s">
        <v>35</v>
      </c>
      <c r="D8" s="48" t="s">
        <v>12</v>
      </c>
      <c r="Y8" s="8"/>
      <c r="Z8" s="8"/>
      <c r="AA8" s="8"/>
    </row>
    <row r="9" spans="1:32" x14ac:dyDescent="0.25">
      <c r="A9" s="5" t="s">
        <v>16</v>
      </c>
      <c r="B9" s="1" t="s">
        <v>35</v>
      </c>
      <c r="C9" s="1" t="s">
        <v>35</v>
      </c>
      <c r="D9" s="48" t="s">
        <v>13</v>
      </c>
      <c r="H9" s="1">
        <v>1406</v>
      </c>
      <c r="I9" s="1">
        <v>3882</v>
      </c>
      <c r="J9" s="1">
        <v>4429</v>
      </c>
      <c r="K9" s="1">
        <v>3082</v>
      </c>
      <c r="L9" s="1">
        <v>1174</v>
      </c>
      <c r="M9" s="1">
        <v>405</v>
      </c>
      <c r="N9" s="1">
        <v>162</v>
      </c>
      <c r="O9" s="1">
        <v>92</v>
      </c>
      <c r="P9" s="1">
        <v>39</v>
      </c>
      <c r="Q9" s="1">
        <v>20</v>
      </c>
      <c r="R9" s="1">
        <v>25</v>
      </c>
      <c r="S9" s="1" t="s">
        <v>82</v>
      </c>
      <c r="Y9" s="8"/>
      <c r="Z9" s="8">
        <f t="shared" si="0"/>
        <v>14716</v>
      </c>
      <c r="AA9" s="8"/>
      <c r="AB9" t="s">
        <v>80</v>
      </c>
      <c r="AD9" t="s">
        <v>81</v>
      </c>
    </row>
    <row r="10" spans="1:32" x14ac:dyDescent="0.25">
      <c r="A10" s="5" t="s">
        <v>16</v>
      </c>
      <c r="B10" s="1" t="s">
        <v>35</v>
      </c>
      <c r="C10" s="1">
        <v>0.06</v>
      </c>
      <c r="D10" s="48" t="s">
        <v>14</v>
      </c>
      <c r="G10" s="33"/>
      <c r="Y10" s="8"/>
      <c r="Z10" s="8"/>
      <c r="AA10" s="8"/>
    </row>
    <row r="11" spans="1:32" x14ac:dyDescent="0.25">
      <c r="A11" s="5" t="s">
        <v>16</v>
      </c>
      <c r="B11" s="1">
        <v>1</v>
      </c>
      <c r="C11" s="1">
        <v>0.03</v>
      </c>
      <c r="D11" s="48" t="s">
        <v>15</v>
      </c>
      <c r="Y11" s="8"/>
      <c r="Z11" s="8"/>
      <c r="AA11" s="8"/>
    </row>
    <row r="12" spans="1:32" x14ac:dyDescent="0.25">
      <c r="A12" s="5" t="s">
        <v>23</v>
      </c>
      <c r="B12" s="1" t="s">
        <v>35</v>
      </c>
      <c r="C12" s="1" t="s">
        <v>35</v>
      </c>
      <c r="D12" s="49" t="s">
        <v>7</v>
      </c>
      <c r="Y12" s="8">
        <v>7</v>
      </c>
      <c r="Z12" s="8">
        <v>540</v>
      </c>
      <c r="AA12" s="8"/>
      <c r="AB12" s="6" t="s">
        <v>96</v>
      </c>
      <c r="AE12" t="s">
        <v>107</v>
      </c>
      <c r="AF12" t="s">
        <v>117</v>
      </c>
    </row>
    <row r="13" spans="1:32" x14ac:dyDescent="0.25">
      <c r="A13" s="5" t="s">
        <v>23</v>
      </c>
      <c r="B13" s="1" t="s">
        <v>35</v>
      </c>
      <c r="C13" s="1" t="s">
        <v>94</v>
      </c>
      <c r="D13" s="49" t="s">
        <v>6</v>
      </c>
      <c r="G13" s="41" t="s">
        <v>40</v>
      </c>
      <c r="H13" s="13"/>
      <c r="I13" s="13"/>
      <c r="J13" s="13"/>
      <c r="K13" s="13"/>
      <c r="L13" s="13"/>
      <c r="M13" s="13"/>
      <c r="N13" s="13"/>
      <c r="O13" s="13"/>
      <c r="P13" s="13"/>
      <c r="Q13" s="13"/>
      <c r="R13" s="13"/>
      <c r="S13" s="13"/>
      <c r="T13" s="13"/>
      <c r="U13" s="13"/>
      <c r="V13" s="13"/>
      <c r="W13" s="13"/>
      <c r="X13" s="13"/>
      <c r="Y13" s="8">
        <v>5</v>
      </c>
      <c r="Z13" s="8">
        <v>200</v>
      </c>
      <c r="AA13" s="8" t="s">
        <v>35</v>
      </c>
      <c r="AB13" s="6" t="s">
        <v>96</v>
      </c>
      <c r="AC13" t="s">
        <v>97</v>
      </c>
      <c r="AD13" t="s">
        <v>98</v>
      </c>
      <c r="AF13" t="s">
        <v>117</v>
      </c>
    </row>
    <row r="14" spans="1:32" x14ac:dyDescent="0.25">
      <c r="A14" s="43" t="s">
        <v>23</v>
      </c>
      <c r="B14" s="42" t="s">
        <v>35</v>
      </c>
      <c r="C14" s="42">
        <v>1</v>
      </c>
      <c r="D14" s="49" t="s">
        <v>8</v>
      </c>
      <c r="H14" s="1">
        <v>1</v>
      </c>
      <c r="I14" s="1">
        <v>13</v>
      </c>
      <c r="J14" s="1">
        <v>33</v>
      </c>
      <c r="K14" s="1">
        <v>127</v>
      </c>
      <c r="L14" s="1">
        <v>183</v>
      </c>
      <c r="M14" s="1">
        <v>138</v>
      </c>
      <c r="N14" s="1">
        <v>91</v>
      </c>
      <c r="O14" s="20">
        <v>35</v>
      </c>
      <c r="P14" s="12">
        <v>12</v>
      </c>
      <c r="Q14" s="12">
        <v>6</v>
      </c>
      <c r="R14" s="12">
        <v>9</v>
      </c>
      <c r="S14" s="12">
        <v>1</v>
      </c>
      <c r="Y14" s="8">
        <v>8</v>
      </c>
      <c r="Z14" s="8">
        <f t="shared" si="0"/>
        <v>649</v>
      </c>
      <c r="AA14" s="21">
        <f>28/Z14</f>
        <v>4.3143297380585519E-2</v>
      </c>
      <c r="AB14" s="6" t="s">
        <v>96</v>
      </c>
      <c r="AC14" t="s">
        <v>97</v>
      </c>
      <c r="AD14" t="s">
        <v>98</v>
      </c>
      <c r="AE14" t="s">
        <v>99</v>
      </c>
      <c r="AF14" t="s">
        <v>117</v>
      </c>
    </row>
    <row r="15" spans="1:32" x14ac:dyDescent="0.25">
      <c r="A15" s="43" t="s">
        <v>23</v>
      </c>
      <c r="B15" s="42" t="s">
        <v>35</v>
      </c>
      <c r="C15" s="42">
        <v>0.5</v>
      </c>
      <c r="D15" s="49" t="s">
        <v>9</v>
      </c>
      <c r="I15" s="1">
        <v>11</v>
      </c>
      <c r="J15" s="1">
        <v>36</v>
      </c>
      <c r="K15" s="1">
        <v>52</v>
      </c>
      <c r="L15" s="1">
        <v>59</v>
      </c>
      <c r="M15" s="1">
        <v>37</v>
      </c>
      <c r="N15" s="20">
        <v>10</v>
      </c>
      <c r="O15" s="12">
        <v>1</v>
      </c>
      <c r="P15" s="12">
        <v>1</v>
      </c>
      <c r="Q15" s="12">
        <v>0</v>
      </c>
      <c r="R15" s="12">
        <v>0</v>
      </c>
      <c r="S15" s="12">
        <v>3</v>
      </c>
      <c r="T15" s="12">
        <v>3</v>
      </c>
      <c r="Y15" s="8">
        <v>6</v>
      </c>
      <c r="Z15" s="8">
        <f t="shared" si="0"/>
        <v>213</v>
      </c>
      <c r="AA15" s="21">
        <f>8/Z15</f>
        <v>3.7558685446009391E-2</v>
      </c>
      <c r="AB15" s="6" t="s">
        <v>96</v>
      </c>
      <c r="AC15" t="s">
        <v>97</v>
      </c>
      <c r="AD15" t="s">
        <v>98</v>
      </c>
      <c r="AE15" t="s">
        <v>99</v>
      </c>
      <c r="AF15" t="s">
        <v>117</v>
      </c>
    </row>
    <row r="16" spans="1:32" x14ac:dyDescent="0.25">
      <c r="A16" s="43" t="s">
        <v>23</v>
      </c>
      <c r="B16" s="42" t="s">
        <v>35</v>
      </c>
      <c r="C16" s="42">
        <v>0.5</v>
      </c>
      <c r="D16" s="49" t="s">
        <v>10</v>
      </c>
      <c r="I16" s="1">
        <v>2</v>
      </c>
      <c r="J16" s="1">
        <v>11</v>
      </c>
      <c r="K16" s="1">
        <v>82</v>
      </c>
      <c r="L16" s="1">
        <v>168</v>
      </c>
      <c r="M16" s="1">
        <v>106</v>
      </c>
      <c r="N16" s="20">
        <v>23</v>
      </c>
      <c r="O16" s="12">
        <v>9</v>
      </c>
      <c r="P16" s="12">
        <v>2</v>
      </c>
      <c r="Q16" s="12">
        <v>3</v>
      </c>
      <c r="R16" s="12">
        <v>6</v>
      </c>
      <c r="S16" s="12">
        <v>1</v>
      </c>
      <c r="Y16" s="8">
        <v>7</v>
      </c>
      <c r="Z16" s="8">
        <f t="shared" si="0"/>
        <v>413</v>
      </c>
      <c r="AA16" s="21">
        <f>21/Z16</f>
        <v>5.0847457627118647E-2</v>
      </c>
      <c r="AB16" s="6" t="s">
        <v>96</v>
      </c>
      <c r="AC16" t="s">
        <v>97</v>
      </c>
      <c r="AD16" t="s">
        <v>98</v>
      </c>
      <c r="AE16" t="s">
        <v>99</v>
      </c>
      <c r="AF16" t="s">
        <v>117</v>
      </c>
    </row>
    <row r="17" spans="1:32" x14ac:dyDescent="0.25">
      <c r="A17" s="5" t="s">
        <v>23</v>
      </c>
      <c r="B17" s="1" t="s">
        <v>35</v>
      </c>
      <c r="C17" s="1" t="s">
        <v>35</v>
      </c>
      <c r="D17" s="49" t="s">
        <v>11</v>
      </c>
      <c r="G17" s="41" t="s">
        <v>107</v>
      </c>
      <c r="H17" s="13"/>
      <c r="I17" s="13"/>
      <c r="J17" s="13"/>
      <c r="K17" s="13"/>
      <c r="L17" s="13"/>
      <c r="M17" s="13"/>
      <c r="N17" s="13"/>
      <c r="O17" s="13"/>
      <c r="P17" s="13"/>
      <c r="Q17" s="13"/>
      <c r="R17" s="13"/>
      <c r="S17" s="13"/>
      <c r="T17" s="13"/>
      <c r="U17" s="13"/>
      <c r="V17" s="13"/>
      <c r="W17" s="13"/>
      <c r="X17" s="13"/>
      <c r="Y17" s="8">
        <v>7</v>
      </c>
      <c r="Z17" s="8">
        <v>540</v>
      </c>
      <c r="AA17" s="8"/>
      <c r="AB17" s="6" t="s">
        <v>96</v>
      </c>
      <c r="AE17" t="s">
        <v>99</v>
      </c>
      <c r="AF17" t="s">
        <v>117</v>
      </c>
    </row>
    <row r="18" spans="1:32" x14ac:dyDescent="0.25">
      <c r="A18" s="5" t="s">
        <v>23</v>
      </c>
      <c r="B18" s="1" t="s">
        <v>35</v>
      </c>
      <c r="C18" s="1" t="s">
        <v>35</v>
      </c>
      <c r="D18" s="49" t="s">
        <v>12</v>
      </c>
      <c r="G18" s="41" t="s">
        <v>108</v>
      </c>
      <c r="H18" s="24"/>
      <c r="I18" s="24"/>
      <c r="J18" s="24"/>
      <c r="K18" s="24"/>
      <c r="L18" s="24"/>
      <c r="M18" s="24"/>
      <c r="N18" s="24"/>
      <c r="O18" s="24"/>
      <c r="P18" s="24"/>
      <c r="Q18" s="24"/>
      <c r="R18" s="24"/>
      <c r="S18" s="24"/>
      <c r="T18" s="24"/>
      <c r="U18" s="24"/>
      <c r="V18" s="24"/>
      <c r="W18" s="24"/>
      <c r="X18" s="24"/>
      <c r="Y18" s="8">
        <v>8</v>
      </c>
      <c r="Z18" s="8">
        <v>670</v>
      </c>
      <c r="AA18" s="8"/>
      <c r="AB18" s="6" t="s">
        <v>96</v>
      </c>
      <c r="AE18" t="s">
        <v>99</v>
      </c>
      <c r="AF18" t="s">
        <v>117</v>
      </c>
    </row>
    <row r="19" spans="1:32" x14ac:dyDescent="0.25">
      <c r="A19" s="5" t="s">
        <v>23</v>
      </c>
      <c r="B19" s="1" t="s">
        <v>35</v>
      </c>
      <c r="C19" s="1" t="s">
        <v>35</v>
      </c>
      <c r="D19" s="49" t="s">
        <v>13</v>
      </c>
      <c r="G19" s="41" t="s">
        <v>107</v>
      </c>
      <c r="H19" s="24"/>
      <c r="I19" s="24"/>
      <c r="J19" s="24"/>
      <c r="K19" s="24"/>
      <c r="L19" s="24"/>
      <c r="M19" s="24"/>
      <c r="N19" s="24"/>
      <c r="O19" s="24"/>
      <c r="P19" s="24"/>
      <c r="Q19" s="24"/>
      <c r="R19" s="24"/>
      <c r="S19" s="24"/>
      <c r="T19" s="24"/>
      <c r="U19" s="24"/>
      <c r="V19" s="24"/>
      <c r="W19" s="24"/>
      <c r="X19" s="24"/>
      <c r="Y19" s="8">
        <v>5</v>
      </c>
      <c r="Z19" s="8">
        <v>490</v>
      </c>
      <c r="AA19" s="8"/>
      <c r="AB19" s="6" t="s">
        <v>96</v>
      </c>
      <c r="AE19" t="s">
        <v>99</v>
      </c>
      <c r="AF19" t="s">
        <v>117</v>
      </c>
    </row>
    <row r="20" spans="1:32" x14ac:dyDescent="0.25">
      <c r="A20" s="5" t="s">
        <v>23</v>
      </c>
      <c r="B20" s="1" t="s">
        <v>35</v>
      </c>
      <c r="C20" s="1" t="s">
        <v>35</v>
      </c>
      <c r="D20" s="49" t="s">
        <v>14</v>
      </c>
      <c r="G20" s="41" t="s">
        <v>107</v>
      </c>
      <c r="H20" s="24"/>
      <c r="I20" s="24"/>
      <c r="J20" s="24"/>
      <c r="K20" s="24"/>
      <c r="L20" s="24"/>
      <c r="M20" s="24"/>
      <c r="N20" s="24"/>
      <c r="O20" s="24"/>
      <c r="P20" s="24"/>
      <c r="Q20" s="24"/>
      <c r="R20" s="24"/>
      <c r="S20" s="24"/>
      <c r="T20" s="24"/>
      <c r="U20" s="24"/>
      <c r="V20" s="24"/>
      <c r="W20" s="24"/>
      <c r="X20" s="24"/>
      <c r="Y20" s="8"/>
      <c r="Z20" s="8"/>
      <c r="AA20" s="8"/>
      <c r="AB20" s="6" t="s">
        <v>96</v>
      </c>
      <c r="AE20" t="s">
        <v>99</v>
      </c>
      <c r="AF20" t="s">
        <v>117</v>
      </c>
    </row>
    <row r="21" spans="1:32" x14ac:dyDescent="0.25">
      <c r="A21" s="5" t="s">
        <v>23</v>
      </c>
      <c r="B21" s="1" t="s">
        <v>35</v>
      </c>
      <c r="C21" s="1" t="s">
        <v>35</v>
      </c>
      <c r="D21" s="49" t="s">
        <v>15</v>
      </c>
      <c r="G21" s="41" t="s">
        <v>107</v>
      </c>
      <c r="H21" s="24"/>
      <c r="I21" s="24"/>
      <c r="J21" s="24"/>
      <c r="K21" s="24"/>
      <c r="L21" s="24"/>
      <c r="M21" s="24"/>
      <c r="N21" s="24"/>
      <c r="O21" s="24"/>
      <c r="P21" s="24"/>
      <c r="Q21" s="24"/>
      <c r="R21" s="24"/>
      <c r="S21" s="24"/>
      <c r="T21" s="24"/>
      <c r="U21" s="24"/>
      <c r="V21" s="24"/>
      <c r="W21" s="24"/>
      <c r="X21" s="24"/>
      <c r="Y21" s="8">
        <v>5</v>
      </c>
      <c r="Z21" s="8">
        <v>453</v>
      </c>
      <c r="AA21" s="8"/>
      <c r="AB21" s="6" t="s">
        <v>96</v>
      </c>
      <c r="AE21" t="s">
        <v>99</v>
      </c>
      <c r="AF21" t="s">
        <v>117</v>
      </c>
    </row>
    <row r="22" spans="1:32" x14ac:dyDescent="0.25">
      <c r="A22" s="5" t="s">
        <v>33</v>
      </c>
      <c r="B22" s="1" t="s">
        <v>35</v>
      </c>
      <c r="C22" s="1" t="s">
        <v>35</v>
      </c>
      <c r="D22" s="48" t="s">
        <v>7</v>
      </c>
      <c r="G22" s="14" t="s">
        <v>48</v>
      </c>
      <c r="Y22" s="8"/>
      <c r="Z22" s="8"/>
      <c r="AA22" s="8"/>
      <c r="AF22" t="s">
        <v>117</v>
      </c>
    </row>
    <row r="23" spans="1:32" x14ac:dyDescent="0.25">
      <c r="A23" s="5" t="s">
        <v>33</v>
      </c>
      <c r="B23" s="1" t="s">
        <v>35</v>
      </c>
      <c r="C23" s="1" t="s">
        <v>35</v>
      </c>
      <c r="D23" s="48" t="s">
        <v>6</v>
      </c>
      <c r="G23" s="14" t="s">
        <v>48</v>
      </c>
      <c r="Y23" s="8"/>
      <c r="Z23" s="8"/>
      <c r="AA23" s="8"/>
      <c r="AF23" t="s">
        <v>117</v>
      </c>
    </row>
    <row r="24" spans="1:32" x14ac:dyDescent="0.25">
      <c r="A24" s="5" t="s">
        <v>33</v>
      </c>
      <c r="B24" s="1" t="s">
        <v>35</v>
      </c>
      <c r="C24" s="1" t="s">
        <v>35</v>
      </c>
      <c r="D24" s="48" t="s">
        <v>8</v>
      </c>
      <c r="G24" s="14" t="s">
        <v>48</v>
      </c>
      <c r="Y24" s="8"/>
      <c r="Z24" s="8"/>
      <c r="AA24" s="8"/>
      <c r="AF24" t="s">
        <v>117</v>
      </c>
    </row>
    <row r="25" spans="1:32" x14ac:dyDescent="0.25">
      <c r="A25" s="5" t="s">
        <v>33</v>
      </c>
      <c r="B25" s="1" t="s">
        <v>35</v>
      </c>
      <c r="C25" s="1" t="s">
        <v>35</v>
      </c>
      <c r="D25" s="48" t="s">
        <v>9</v>
      </c>
      <c r="G25" s="14" t="s">
        <v>48</v>
      </c>
      <c r="Y25" s="8"/>
      <c r="Z25" s="8"/>
      <c r="AA25" s="8"/>
      <c r="AF25" t="s">
        <v>117</v>
      </c>
    </row>
    <row r="26" spans="1:32" x14ac:dyDescent="0.25">
      <c r="A26" s="5" t="s">
        <v>33</v>
      </c>
      <c r="B26" s="1" t="s">
        <v>35</v>
      </c>
      <c r="C26" s="1" t="s">
        <v>35</v>
      </c>
      <c r="D26" s="48" t="s">
        <v>10</v>
      </c>
      <c r="G26" s="14" t="s">
        <v>48</v>
      </c>
      <c r="Y26" s="8"/>
      <c r="Z26" s="8"/>
      <c r="AA26" s="8"/>
      <c r="AF26" t="s">
        <v>117</v>
      </c>
    </row>
    <row r="27" spans="1:32" x14ac:dyDescent="0.25">
      <c r="A27" s="5" t="s">
        <v>33</v>
      </c>
      <c r="B27" s="1" t="s">
        <v>35</v>
      </c>
      <c r="C27" s="1" t="s">
        <v>35</v>
      </c>
      <c r="D27" s="48" t="s">
        <v>11</v>
      </c>
      <c r="G27" s="14" t="s">
        <v>48</v>
      </c>
      <c r="Y27" s="8"/>
      <c r="Z27" s="8"/>
      <c r="AA27" s="8"/>
      <c r="AF27" t="s">
        <v>117</v>
      </c>
    </row>
    <row r="28" spans="1:32" x14ac:dyDescent="0.25">
      <c r="A28" s="5" t="s">
        <v>33</v>
      </c>
      <c r="B28" s="1" t="s">
        <v>35</v>
      </c>
      <c r="C28" s="1" t="s">
        <v>35</v>
      </c>
      <c r="D28" s="48" t="s">
        <v>12</v>
      </c>
      <c r="G28" s="14" t="s">
        <v>48</v>
      </c>
      <c r="Y28" s="8"/>
      <c r="Z28" s="8"/>
      <c r="AA28" s="8"/>
      <c r="AF28" t="s">
        <v>117</v>
      </c>
    </row>
    <row r="29" spans="1:32" x14ac:dyDescent="0.25">
      <c r="A29" s="5" t="s">
        <v>33</v>
      </c>
      <c r="B29" s="1" t="s">
        <v>35</v>
      </c>
      <c r="C29" s="1" t="s">
        <v>35</v>
      </c>
      <c r="D29" s="48" t="s">
        <v>13</v>
      </c>
      <c r="G29" s="14" t="s">
        <v>48</v>
      </c>
      <c r="Y29" s="8"/>
      <c r="Z29" s="8"/>
      <c r="AA29" s="8"/>
      <c r="AF29" t="s">
        <v>117</v>
      </c>
    </row>
    <row r="30" spans="1:32" x14ac:dyDescent="0.25">
      <c r="A30" s="5" t="s">
        <v>33</v>
      </c>
      <c r="B30" s="1" t="s">
        <v>35</v>
      </c>
      <c r="C30" s="1" t="s">
        <v>35</v>
      </c>
      <c r="D30" s="48" t="s">
        <v>14</v>
      </c>
      <c r="G30" s="14" t="s">
        <v>48</v>
      </c>
      <c r="Y30" s="8"/>
      <c r="Z30" s="8"/>
      <c r="AA30" s="8"/>
      <c r="AF30" t="s">
        <v>117</v>
      </c>
    </row>
    <row r="31" spans="1:32" x14ac:dyDescent="0.25">
      <c r="A31" s="5" t="s">
        <v>33</v>
      </c>
      <c r="B31" s="1" t="s">
        <v>35</v>
      </c>
      <c r="C31" s="1" t="s">
        <v>35</v>
      </c>
      <c r="D31" s="48" t="s">
        <v>15</v>
      </c>
      <c r="G31" s="14" t="s">
        <v>48</v>
      </c>
      <c r="Y31" s="8"/>
      <c r="Z31" s="8"/>
      <c r="AA31" s="8"/>
      <c r="AF31" t="s">
        <v>117</v>
      </c>
    </row>
    <row r="32" spans="1:32" x14ac:dyDescent="0.25">
      <c r="A32" s="5" t="s">
        <v>18</v>
      </c>
      <c r="B32" s="1" t="s">
        <v>35</v>
      </c>
      <c r="C32" s="1">
        <v>0.5</v>
      </c>
      <c r="D32" s="49" t="s">
        <v>7</v>
      </c>
      <c r="I32" s="9">
        <v>1</v>
      </c>
      <c r="J32" s="9">
        <v>2</v>
      </c>
      <c r="K32" s="9">
        <v>74</v>
      </c>
      <c r="L32" s="9">
        <v>145</v>
      </c>
      <c r="M32" s="9">
        <v>165</v>
      </c>
      <c r="N32" s="10">
        <v>51</v>
      </c>
      <c r="Y32" s="8">
        <v>5</v>
      </c>
      <c r="Z32" s="8">
        <f t="shared" si="0"/>
        <v>438</v>
      </c>
      <c r="AA32" s="8"/>
      <c r="AB32" t="s">
        <v>49</v>
      </c>
      <c r="AC32" t="s">
        <v>39</v>
      </c>
      <c r="AD32" t="s">
        <v>46</v>
      </c>
      <c r="AF32" t="s">
        <v>119</v>
      </c>
    </row>
    <row r="33" spans="1:32" x14ac:dyDescent="0.25">
      <c r="A33" s="5" t="s">
        <v>18</v>
      </c>
      <c r="B33" s="1" t="s">
        <v>35</v>
      </c>
      <c r="C33" s="34" t="s">
        <v>94</v>
      </c>
      <c r="D33" s="49" t="s">
        <v>6</v>
      </c>
      <c r="G33" s="14" t="s">
        <v>40</v>
      </c>
      <c r="Y33" s="8">
        <v>3</v>
      </c>
      <c r="Z33" s="8">
        <v>250</v>
      </c>
      <c r="AA33" s="8"/>
    </row>
    <row r="34" spans="1:32" x14ac:dyDescent="0.25">
      <c r="A34" s="5" t="s">
        <v>18</v>
      </c>
      <c r="B34" s="1" t="s">
        <v>35</v>
      </c>
      <c r="C34" s="15">
        <v>0.12</v>
      </c>
      <c r="D34" s="49" t="s">
        <v>8</v>
      </c>
      <c r="G34" s="15"/>
      <c r="H34" s="1">
        <v>0</v>
      </c>
      <c r="I34" s="1">
        <v>21</v>
      </c>
      <c r="J34" s="1">
        <v>47</v>
      </c>
      <c r="K34" s="1">
        <v>47</v>
      </c>
      <c r="L34" s="1">
        <v>9</v>
      </c>
      <c r="M34" s="1">
        <v>3</v>
      </c>
      <c r="N34" s="1">
        <v>1</v>
      </c>
      <c r="O34" s="1">
        <v>1</v>
      </c>
      <c r="P34" s="1">
        <v>1</v>
      </c>
      <c r="Q34" s="1">
        <v>1</v>
      </c>
      <c r="T34" s="15"/>
      <c r="Y34" s="8"/>
      <c r="Z34" s="8">
        <f>SUM(E34:X34)</f>
        <v>131</v>
      </c>
      <c r="AA34" s="8"/>
      <c r="AB34" t="s">
        <v>80</v>
      </c>
      <c r="AD34" t="s">
        <v>87</v>
      </c>
    </row>
    <row r="35" spans="1:32" x14ac:dyDescent="0.25">
      <c r="A35" s="5" t="s">
        <v>18</v>
      </c>
      <c r="B35" s="1" t="s">
        <v>35</v>
      </c>
      <c r="C35" s="1" t="s">
        <v>35</v>
      </c>
      <c r="D35" s="49" t="s">
        <v>9</v>
      </c>
      <c r="G35" s="14" t="s">
        <v>41</v>
      </c>
      <c r="Y35" s="8">
        <v>6</v>
      </c>
      <c r="Z35" s="8">
        <v>692</v>
      </c>
      <c r="AA35" s="8"/>
    </row>
    <row r="36" spans="1:32" x14ac:dyDescent="0.25">
      <c r="A36" s="5" t="s">
        <v>18</v>
      </c>
      <c r="B36" s="1" t="s">
        <v>35</v>
      </c>
      <c r="C36" s="15">
        <v>0.12</v>
      </c>
      <c r="D36" s="49" t="s">
        <v>10</v>
      </c>
      <c r="G36" s="15"/>
      <c r="H36" s="1">
        <v>1</v>
      </c>
      <c r="I36" s="1">
        <v>5</v>
      </c>
      <c r="J36" s="1">
        <v>43</v>
      </c>
      <c r="K36" s="1">
        <v>55</v>
      </c>
      <c r="L36" s="1">
        <v>5</v>
      </c>
      <c r="M36" s="1">
        <v>1</v>
      </c>
      <c r="N36" s="1">
        <v>0</v>
      </c>
      <c r="O36" s="1">
        <v>1</v>
      </c>
      <c r="P36" s="1">
        <v>1</v>
      </c>
      <c r="Q36" s="1">
        <v>0</v>
      </c>
      <c r="R36" s="1">
        <v>5</v>
      </c>
      <c r="T36" s="15"/>
      <c r="Y36" s="8"/>
      <c r="Z36" s="8">
        <f>SUM(E36:X36)</f>
        <v>117</v>
      </c>
      <c r="AA36" s="8"/>
      <c r="AB36" t="s">
        <v>80</v>
      </c>
      <c r="AD36" t="s">
        <v>87</v>
      </c>
    </row>
    <row r="37" spans="1:32" x14ac:dyDescent="0.25">
      <c r="A37" s="5" t="s">
        <v>18</v>
      </c>
      <c r="B37" s="1" t="s">
        <v>35</v>
      </c>
      <c r="C37" s="15">
        <v>0.5</v>
      </c>
      <c r="D37" s="49" t="s">
        <v>11</v>
      </c>
      <c r="J37" s="15"/>
      <c r="K37" s="1">
        <v>18</v>
      </c>
      <c r="L37" s="1">
        <v>54</v>
      </c>
      <c r="M37" s="1">
        <v>55</v>
      </c>
      <c r="N37" s="1">
        <v>21</v>
      </c>
      <c r="O37" s="1">
        <v>5</v>
      </c>
      <c r="P37" s="1">
        <v>1</v>
      </c>
      <c r="R37" s="1">
        <v>2</v>
      </c>
      <c r="S37" s="1">
        <v>3</v>
      </c>
      <c r="U37" s="1">
        <v>2</v>
      </c>
      <c r="V37" s="1">
        <v>1</v>
      </c>
      <c r="W37" s="15"/>
      <c r="Y37" s="8"/>
      <c r="Z37" s="8">
        <f>SUM(E37:X37)</f>
        <v>162</v>
      </c>
      <c r="AA37" s="8"/>
      <c r="AB37" t="s">
        <v>80</v>
      </c>
      <c r="AD37" t="s">
        <v>90</v>
      </c>
    </row>
    <row r="38" spans="1:32" x14ac:dyDescent="0.25">
      <c r="A38" s="5" t="s">
        <v>18</v>
      </c>
      <c r="B38" s="1" t="s">
        <v>35</v>
      </c>
      <c r="C38" s="34" t="s">
        <v>94</v>
      </c>
      <c r="D38" s="49" t="s">
        <v>12</v>
      </c>
      <c r="G38" s="14" t="s">
        <v>44</v>
      </c>
      <c r="Y38" s="8">
        <v>2</v>
      </c>
      <c r="Z38" s="8">
        <v>89</v>
      </c>
      <c r="AA38" s="8"/>
    </row>
    <row r="39" spans="1:32" x14ac:dyDescent="0.25">
      <c r="A39" s="5" t="s">
        <v>18</v>
      </c>
      <c r="B39" s="1" t="s">
        <v>35</v>
      </c>
      <c r="C39" s="1">
        <v>0.25</v>
      </c>
      <c r="D39" s="49" t="s">
        <v>13</v>
      </c>
      <c r="H39" s="9">
        <v>3</v>
      </c>
      <c r="I39" s="9">
        <v>78</v>
      </c>
      <c r="J39" s="9">
        <v>148</v>
      </c>
      <c r="K39" s="9">
        <v>204</v>
      </c>
      <c r="L39" s="9">
        <v>129</v>
      </c>
      <c r="M39" s="10">
        <v>27</v>
      </c>
      <c r="N39" s="11">
        <v>6</v>
      </c>
      <c r="Y39" s="8">
        <v>5</v>
      </c>
      <c r="Z39" s="8">
        <f>SUM(E39:X39)</f>
        <v>595</v>
      </c>
      <c r="AA39" s="21">
        <f>6/Z39</f>
        <v>1.0084033613445379E-2</v>
      </c>
      <c r="AC39" t="s">
        <v>91</v>
      </c>
      <c r="AF39" t="s">
        <v>119</v>
      </c>
    </row>
    <row r="40" spans="1:32" x14ac:dyDescent="0.25">
      <c r="A40" s="5" t="s">
        <v>18</v>
      </c>
      <c r="B40" s="1" t="s">
        <v>35</v>
      </c>
      <c r="C40" s="1">
        <v>0.125</v>
      </c>
      <c r="D40" s="49" t="s">
        <v>14</v>
      </c>
      <c r="H40" s="9">
        <v>7</v>
      </c>
      <c r="I40" s="9">
        <v>50</v>
      </c>
      <c r="J40" s="9">
        <v>251</v>
      </c>
      <c r="K40" s="9">
        <v>191</v>
      </c>
      <c r="L40" s="10">
        <v>77</v>
      </c>
      <c r="M40" s="11">
        <v>8</v>
      </c>
      <c r="N40" s="11">
        <v>4</v>
      </c>
      <c r="Y40" s="8">
        <v>6</v>
      </c>
      <c r="Z40" s="8">
        <f>SUM(E40:X40)</f>
        <v>588</v>
      </c>
      <c r="AA40" s="21">
        <f>12/Z40</f>
        <v>2.0408163265306121E-2</v>
      </c>
      <c r="AB40" t="s">
        <v>49</v>
      </c>
      <c r="AC40" t="s">
        <v>39</v>
      </c>
      <c r="AD40" t="s">
        <v>47</v>
      </c>
      <c r="AF40" t="s">
        <v>119</v>
      </c>
    </row>
    <row r="41" spans="1:32" x14ac:dyDescent="0.25">
      <c r="A41" s="5" t="s">
        <v>18</v>
      </c>
      <c r="B41" s="1" t="s">
        <v>35</v>
      </c>
      <c r="C41" s="34" t="s">
        <v>94</v>
      </c>
      <c r="D41" s="49" t="s">
        <v>15</v>
      </c>
      <c r="G41" s="14" t="s">
        <v>45</v>
      </c>
      <c r="Y41" s="8">
        <v>3</v>
      </c>
      <c r="Z41" s="8">
        <v>74</v>
      </c>
      <c r="AA41" s="8"/>
      <c r="AB41" t="s">
        <v>49</v>
      </c>
      <c r="AC41" t="s">
        <v>39</v>
      </c>
    </row>
    <row r="42" spans="1:32" x14ac:dyDescent="0.25">
      <c r="A42" s="5" t="s">
        <v>22</v>
      </c>
      <c r="B42" s="1" t="s">
        <v>35</v>
      </c>
      <c r="C42" s="1" t="s">
        <v>101</v>
      </c>
      <c r="D42" s="48" t="s">
        <v>7</v>
      </c>
      <c r="G42" s="14"/>
      <c r="I42" s="1">
        <v>1</v>
      </c>
      <c r="J42" s="1">
        <v>0</v>
      </c>
      <c r="K42" s="1">
        <v>1</v>
      </c>
      <c r="L42" s="1">
        <v>1</v>
      </c>
      <c r="M42" s="1">
        <v>0</v>
      </c>
      <c r="N42" s="1">
        <v>1</v>
      </c>
      <c r="O42" s="1">
        <v>3</v>
      </c>
      <c r="P42" s="1">
        <v>13</v>
      </c>
      <c r="Q42" s="1">
        <v>15</v>
      </c>
      <c r="R42" s="1">
        <v>12</v>
      </c>
      <c r="S42" s="1">
        <v>29</v>
      </c>
      <c r="T42" s="1">
        <v>35</v>
      </c>
      <c r="U42" s="25" t="s">
        <v>102</v>
      </c>
      <c r="V42" s="24"/>
      <c r="W42" s="24"/>
      <c r="X42" s="24"/>
      <c r="Y42" s="8">
        <v>9</v>
      </c>
      <c r="Z42" s="8">
        <v>111</v>
      </c>
      <c r="AA42" s="8"/>
      <c r="AF42" t="s">
        <v>117</v>
      </c>
    </row>
    <row r="43" spans="1:32" x14ac:dyDescent="0.25">
      <c r="A43" s="5" t="s">
        <v>22</v>
      </c>
      <c r="B43" s="1" t="s">
        <v>35</v>
      </c>
      <c r="C43" s="34" t="s">
        <v>94</v>
      </c>
      <c r="D43" s="48" t="s">
        <v>6</v>
      </c>
      <c r="G43" s="41" t="s">
        <v>40</v>
      </c>
      <c r="H43" s="13"/>
      <c r="I43" s="13"/>
      <c r="J43" s="13"/>
      <c r="K43" s="13"/>
      <c r="L43" s="13"/>
      <c r="M43" s="13"/>
      <c r="N43" s="13"/>
      <c r="O43" s="13"/>
      <c r="P43" s="13"/>
      <c r="Q43" s="13"/>
      <c r="R43" s="13"/>
      <c r="S43" s="13"/>
      <c r="T43" s="13"/>
      <c r="U43" s="13"/>
      <c r="V43" s="13"/>
      <c r="W43" s="13"/>
      <c r="X43" s="13"/>
      <c r="Y43" s="8">
        <v>3</v>
      </c>
      <c r="Z43" s="8">
        <v>18</v>
      </c>
      <c r="AA43" s="8"/>
      <c r="AB43" t="s">
        <v>100</v>
      </c>
      <c r="AF43" t="s">
        <v>117</v>
      </c>
    </row>
    <row r="44" spans="1:32" x14ac:dyDescent="0.25">
      <c r="A44" s="5" t="s">
        <v>22</v>
      </c>
      <c r="B44" s="1" t="s">
        <v>35</v>
      </c>
      <c r="C44" s="1">
        <v>1</v>
      </c>
      <c r="D44" s="48" t="s">
        <v>8</v>
      </c>
      <c r="H44" s="9">
        <v>1</v>
      </c>
      <c r="I44" s="9">
        <v>2</v>
      </c>
      <c r="J44" s="9">
        <v>3</v>
      </c>
      <c r="K44" s="9">
        <v>20</v>
      </c>
      <c r="L44" s="9">
        <v>43</v>
      </c>
      <c r="M44" s="9">
        <v>40</v>
      </c>
      <c r="N44" s="9">
        <v>24</v>
      </c>
      <c r="O44" s="10">
        <v>2</v>
      </c>
      <c r="P44" s="11">
        <v>3</v>
      </c>
      <c r="Y44" s="8">
        <v>8</v>
      </c>
      <c r="Z44" s="8">
        <f>SUM(E44:X44)</f>
        <v>138</v>
      </c>
      <c r="AA44" s="21">
        <f>3/Z44</f>
        <v>2.1739130434782608E-2</v>
      </c>
      <c r="AB44" t="s">
        <v>49</v>
      </c>
      <c r="AC44" t="s">
        <v>95</v>
      </c>
      <c r="AD44" t="s">
        <v>91</v>
      </c>
      <c r="AF44" t="s">
        <v>117</v>
      </c>
    </row>
    <row r="45" spans="1:32" x14ac:dyDescent="0.25">
      <c r="A45" s="5" t="s">
        <v>22</v>
      </c>
      <c r="B45" s="1" t="s">
        <v>35</v>
      </c>
      <c r="C45" s="1">
        <v>0.25</v>
      </c>
      <c r="D45" s="48" t="s">
        <v>9</v>
      </c>
      <c r="H45" s="9">
        <v>1</v>
      </c>
      <c r="I45" s="9">
        <v>12</v>
      </c>
      <c r="J45" s="9">
        <v>34</v>
      </c>
      <c r="K45" s="9">
        <v>47</v>
      </c>
      <c r="L45" s="9">
        <v>29</v>
      </c>
      <c r="M45" s="10">
        <v>8</v>
      </c>
      <c r="N45" s="11">
        <v>1</v>
      </c>
      <c r="O45" s="1">
        <v>0</v>
      </c>
      <c r="P45" s="11">
        <v>1</v>
      </c>
      <c r="Q45" s="1">
        <v>0</v>
      </c>
      <c r="R45" s="11">
        <v>1</v>
      </c>
      <c r="Y45" s="8">
        <v>6</v>
      </c>
      <c r="Z45" s="8">
        <f>SUM(E45:X45)</f>
        <v>134</v>
      </c>
      <c r="AA45" s="21">
        <f>3/Z45</f>
        <v>2.2388059701492536E-2</v>
      </c>
      <c r="AB45" t="s">
        <v>49</v>
      </c>
      <c r="AC45" t="s">
        <v>95</v>
      </c>
      <c r="AD45" t="s">
        <v>91</v>
      </c>
      <c r="AF45" t="s">
        <v>117</v>
      </c>
    </row>
    <row r="46" spans="1:32" x14ac:dyDescent="0.25">
      <c r="A46" s="5" t="s">
        <v>22</v>
      </c>
      <c r="B46" s="1" t="s">
        <v>35</v>
      </c>
      <c r="C46" s="1">
        <v>0.5</v>
      </c>
      <c r="D46" s="48" t="s">
        <v>10</v>
      </c>
      <c r="J46" s="9">
        <v>10</v>
      </c>
      <c r="K46" s="9">
        <v>29</v>
      </c>
      <c r="L46" s="9">
        <v>65</v>
      </c>
      <c r="M46" s="9">
        <v>27</v>
      </c>
      <c r="N46" s="10">
        <v>3</v>
      </c>
      <c r="O46" s="11">
        <v>1</v>
      </c>
      <c r="Y46" s="8">
        <v>7</v>
      </c>
      <c r="Z46" s="8">
        <f>SUM(E46:X46)</f>
        <v>135</v>
      </c>
      <c r="AA46" s="21">
        <f>1/Z46</f>
        <v>7.4074074074074077E-3</v>
      </c>
      <c r="AB46" t="s">
        <v>49</v>
      </c>
      <c r="AC46" t="s">
        <v>95</v>
      </c>
      <c r="AD46" t="s">
        <v>91</v>
      </c>
      <c r="AF46" t="s">
        <v>117</v>
      </c>
    </row>
    <row r="47" spans="1:32" x14ac:dyDescent="0.25">
      <c r="A47" s="5" t="s">
        <v>22</v>
      </c>
      <c r="B47" s="1" t="s">
        <v>35</v>
      </c>
      <c r="C47" s="1">
        <v>32</v>
      </c>
      <c r="D47" s="48" t="s">
        <v>11</v>
      </c>
      <c r="M47" s="9">
        <v>2</v>
      </c>
      <c r="N47" s="9">
        <v>1</v>
      </c>
      <c r="O47" s="9">
        <v>1</v>
      </c>
      <c r="P47" s="9">
        <v>3</v>
      </c>
      <c r="Q47" s="9">
        <v>35</v>
      </c>
      <c r="R47" s="9">
        <v>46</v>
      </c>
      <c r="S47" s="9">
        <v>38</v>
      </c>
      <c r="T47" s="10">
        <v>8</v>
      </c>
      <c r="U47" s="11">
        <v>2</v>
      </c>
      <c r="V47" s="11">
        <v>5</v>
      </c>
      <c r="W47" s="11">
        <v>2</v>
      </c>
      <c r="Y47" s="8">
        <v>8</v>
      </c>
      <c r="Z47" s="8">
        <f>SUM(E47:Y47)</f>
        <v>151</v>
      </c>
      <c r="AA47" s="21">
        <f>9/Z47</f>
        <v>5.9602649006622516E-2</v>
      </c>
      <c r="AB47" t="s">
        <v>49</v>
      </c>
      <c r="AC47" t="s">
        <v>95</v>
      </c>
      <c r="AD47" t="s">
        <v>91</v>
      </c>
      <c r="AF47" t="s">
        <v>117</v>
      </c>
    </row>
    <row r="48" spans="1:32" x14ac:dyDescent="0.25">
      <c r="A48" s="5" t="s">
        <v>22</v>
      </c>
      <c r="B48" s="1" t="s">
        <v>35</v>
      </c>
      <c r="C48" s="1">
        <v>0.25</v>
      </c>
      <c r="D48" s="48" t="s">
        <v>12</v>
      </c>
      <c r="I48" s="9">
        <v>4</v>
      </c>
      <c r="J48" s="9">
        <v>27</v>
      </c>
      <c r="K48" s="9">
        <v>43</v>
      </c>
      <c r="L48" s="9">
        <v>28</v>
      </c>
      <c r="M48" s="10">
        <v>11</v>
      </c>
      <c r="N48" s="11">
        <v>1</v>
      </c>
      <c r="O48" s="11">
        <v>1</v>
      </c>
      <c r="P48" s="11">
        <v>1</v>
      </c>
      <c r="Q48" s="16">
        <v>0</v>
      </c>
      <c r="R48" s="11">
        <v>1</v>
      </c>
      <c r="Y48" s="8">
        <v>4</v>
      </c>
      <c r="Z48" s="8">
        <f t="shared" ref="Z48:Z102" si="1">SUM(E48:X48)</f>
        <v>117</v>
      </c>
      <c r="AA48" s="21">
        <f>4/Z48</f>
        <v>3.4188034188034191E-2</v>
      </c>
      <c r="AB48" t="s">
        <v>49</v>
      </c>
      <c r="AC48" t="s">
        <v>95</v>
      </c>
      <c r="AD48" t="s">
        <v>91</v>
      </c>
      <c r="AF48" t="s">
        <v>117</v>
      </c>
    </row>
    <row r="49" spans="1:32" x14ac:dyDescent="0.25">
      <c r="A49" s="5" t="s">
        <v>22</v>
      </c>
      <c r="B49" s="1" t="s">
        <v>35</v>
      </c>
      <c r="C49" s="1">
        <v>1</v>
      </c>
      <c r="D49" s="48" t="s">
        <v>13</v>
      </c>
      <c r="J49" s="9">
        <v>2</v>
      </c>
      <c r="K49" s="9">
        <v>9</v>
      </c>
      <c r="L49" s="9">
        <v>22</v>
      </c>
      <c r="M49" s="9">
        <v>47</v>
      </c>
      <c r="N49" s="17">
        <v>52</v>
      </c>
      <c r="O49" s="10">
        <v>7</v>
      </c>
      <c r="P49" s="1">
        <v>0</v>
      </c>
      <c r="Q49" s="1">
        <v>0</v>
      </c>
      <c r="R49" s="1">
        <v>0</v>
      </c>
      <c r="S49" s="11">
        <v>1</v>
      </c>
      <c r="Y49" s="8">
        <v>8</v>
      </c>
      <c r="Z49" s="8">
        <f t="shared" si="1"/>
        <v>140</v>
      </c>
      <c r="AA49" s="21">
        <f>1/Z49</f>
        <v>7.1428571428571426E-3</v>
      </c>
      <c r="AB49" t="s">
        <v>49</v>
      </c>
      <c r="AC49" t="s">
        <v>95</v>
      </c>
      <c r="AD49" t="s">
        <v>91</v>
      </c>
      <c r="AF49" t="s">
        <v>117</v>
      </c>
    </row>
    <row r="50" spans="1:32" x14ac:dyDescent="0.25">
      <c r="A50" s="5" t="s">
        <v>22</v>
      </c>
      <c r="B50" s="1" t="s">
        <v>35</v>
      </c>
      <c r="C50" s="1">
        <v>1</v>
      </c>
      <c r="D50" s="48" t="s">
        <v>14</v>
      </c>
      <c r="I50" s="9">
        <v>2</v>
      </c>
      <c r="J50" s="9">
        <v>5</v>
      </c>
      <c r="K50" s="9">
        <v>19</v>
      </c>
      <c r="L50" s="9">
        <v>23</v>
      </c>
      <c r="M50" s="9">
        <v>40</v>
      </c>
      <c r="N50" s="9">
        <v>40</v>
      </c>
      <c r="O50" s="10">
        <v>10</v>
      </c>
      <c r="P50" s="11">
        <v>1</v>
      </c>
      <c r="Y50" s="8">
        <v>8</v>
      </c>
      <c r="Z50" s="8">
        <f t="shared" si="1"/>
        <v>140</v>
      </c>
      <c r="AA50" s="21">
        <f>1/Z50</f>
        <v>7.1428571428571426E-3</v>
      </c>
      <c r="AB50" t="s">
        <v>49</v>
      </c>
      <c r="AC50" t="s">
        <v>95</v>
      </c>
      <c r="AD50" t="s">
        <v>91</v>
      </c>
      <c r="AF50" t="s">
        <v>117</v>
      </c>
    </row>
    <row r="51" spans="1:32" x14ac:dyDescent="0.25">
      <c r="A51" s="5" t="s">
        <v>22</v>
      </c>
      <c r="B51" s="1" t="s">
        <v>35</v>
      </c>
      <c r="C51" s="1">
        <v>0.5</v>
      </c>
      <c r="D51" s="48" t="s">
        <v>15</v>
      </c>
      <c r="I51" s="9">
        <v>1</v>
      </c>
      <c r="J51" s="9">
        <v>9</v>
      </c>
      <c r="K51" s="9">
        <v>29</v>
      </c>
      <c r="L51" s="9">
        <v>43</v>
      </c>
      <c r="M51" s="9">
        <v>27</v>
      </c>
      <c r="N51" s="10">
        <v>10</v>
      </c>
      <c r="O51" s="11">
        <v>4</v>
      </c>
      <c r="P51" s="11">
        <v>1</v>
      </c>
      <c r="Q51" s="11">
        <v>1</v>
      </c>
      <c r="R51" s="11">
        <v>1</v>
      </c>
      <c r="S51" s="11">
        <v>3</v>
      </c>
      <c r="Y51" s="8">
        <v>7</v>
      </c>
      <c r="Z51" s="8">
        <f t="shared" si="1"/>
        <v>129</v>
      </c>
      <c r="AA51" s="21">
        <f>10/Z51</f>
        <v>7.7519379844961239E-2</v>
      </c>
      <c r="AB51" t="s">
        <v>49</v>
      </c>
      <c r="AC51" t="s">
        <v>95</v>
      </c>
      <c r="AD51" t="s">
        <v>91</v>
      </c>
      <c r="AF51" t="s">
        <v>117</v>
      </c>
    </row>
    <row r="52" spans="1:32" hidden="1" x14ac:dyDescent="0.25">
      <c r="A52" s="5" t="s">
        <v>17</v>
      </c>
      <c r="D52" s="49" t="s">
        <v>7</v>
      </c>
      <c r="Y52" s="8"/>
      <c r="Z52" s="8">
        <f t="shared" si="1"/>
        <v>0</v>
      </c>
      <c r="AA52" s="8"/>
    </row>
    <row r="53" spans="1:32" hidden="1" x14ac:dyDescent="0.25">
      <c r="A53" s="5" t="s">
        <v>17</v>
      </c>
      <c r="D53" s="49" t="s">
        <v>6</v>
      </c>
      <c r="Y53" s="8"/>
      <c r="Z53" s="8">
        <f t="shared" si="1"/>
        <v>0</v>
      </c>
      <c r="AA53" s="8"/>
    </row>
    <row r="54" spans="1:32" hidden="1" x14ac:dyDescent="0.25">
      <c r="A54" s="5" t="s">
        <v>17</v>
      </c>
      <c r="D54" s="49" t="s">
        <v>8</v>
      </c>
      <c r="Y54" s="8"/>
      <c r="Z54" s="8">
        <f t="shared" si="1"/>
        <v>0</v>
      </c>
      <c r="AA54" s="8"/>
    </row>
    <row r="55" spans="1:32" hidden="1" x14ac:dyDescent="0.25">
      <c r="A55" s="5" t="s">
        <v>17</v>
      </c>
      <c r="D55" s="49" t="s">
        <v>9</v>
      </c>
      <c r="Y55" s="8"/>
      <c r="Z55" s="8">
        <f t="shared" si="1"/>
        <v>0</v>
      </c>
      <c r="AA55" s="8"/>
    </row>
    <row r="56" spans="1:32" hidden="1" x14ac:dyDescent="0.25">
      <c r="A56" s="5" t="s">
        <v>17</v>
      </c>
      <c r="D56" s="49" t="s">
        <v>10</v>
      </c>
      <c r="Y56" s="8"/>
      <c r="Z56" s="8">
        <f t="shared" si="1"/>
        <v>0</v>
      </c>
      <c r="AA56" s="8"/>
    </row>
    <row r="57" spans="1:32" hidden="1" x14ac:dyDescent="0.25">
      <c r="A57" s="5" t="s">
        <v>17</v>
      </c>
      <c r="D57" s="49" t="s">
        <v>11</v>
      </c>
      <c r="Y57" s="8"/>
      <c r="Z57" s="8">
        <f t="shared" si="1"/>
        <v>0</v>
      </c>
      <c r="AA57" s="8"/>
    </row>
    <row r="58" spans="1:32" hidden="1" x14ac:dyDescent="0.25">
      <c r="A58" s="5" t="s">
        <v>17</v>
      </c>
      <c r="D58" s="49" t="s">
        <v>12</v>
      </c>
      <c r="Y58" s="8"/>
      <c r="Z58" s="8">
        <f t="shared" si="1"/>
        <v>0</v>
      </c>
      <c r="AA58" s="8"/>
    </row>
    <row r="59" spans="1:32" hidden="1" x14ac:dyDescent="0.25">
      <c r="A59" s="5" t="s">
        <v>17</v>
      </c>
      <c r="D59" s="49" t="s">
        <v>13</v>
      </c>
      <c r="Y59" s="8"/>
      <c r="Z59" s="8">
        <f t="shared" si="1"/>
        <v>0</v>
      </c>
      <c r="AA59" s="8"/>
    </row>
    <row r="60" spans="1:32" hidden="1" x14ac:dyDescent="0.25">
      <c r="A60" s="5" t="s">
        <v>17</v>
      </c>
      <c r="D60" s="49" t="s">
        <v>14</v>
      </c>
      <c r="Y60" s="8"/>
      <c r="Z60" s="8">
        <f t="shared" si="1"/>
        <v>0</v>
      </c>
      <c r="AA60" s="8"/>
    </row>
    <row r="61" spans="1:32" hidden="1" x14ac:dyDescent="0.25">
      <c r="A61" s="5" t="s">
        <v>17</v>
      </c>
      <c r="D61" s="49" t="s">
        <v>15</v>
      </c>
      <c r="Y61" s="8"/>
      <c r="Z61" s="8">
        <f t="shared" si="1"/>
        <v>0</v>
      </c>
      <c r="AA61" s="8"/>
    </row>
    <row r="62" spans="1:32" hidden="1" x14ac:dyDescent="0.25">
      <c r="A62" s="5" t="s">
        <v>28</v>
      </c>
      <c r="B62" s="1" t="s">
        <v>35</v>
      </c>
      <c r="C62" s="1" t="s">
        <v>35</v>
      </c>
      <c r="D62" s="49" t="s">
        <v>7</v>
      </c>
      <c r="Y62" s="8"/>
      <c r="Z62" s="8">
        <f t="shared" si="1"/>
        <v>0</v>
      </c>
      <c r="AA62" s="8"/>
    </row>
    <row r="63" spans="1:32" hidden="1" x14ac:dyDescent="0.25">
      <c r="A63" s="5" t="s">
        <v>28</v>
      </c>
      <c r="B63" s="1" t="s">
        <v>35</v>
      </c>
      <c r="C63" s="1" t="s">
        <v>35</v>
      </c>
      <c r="D63" s="49" t="s">
        <v>6</v>
      </c>
      <c r="Y63" s="8"/>
      <c r="Z63" s="8">
        <f t="shared" si="1"/>
        <v>0</v>
      </c>
      <c r="AA63" s="8"/>
    </row>
    <row r="64" spans="1:32" hidden="1" x14ac:dyDescent="0.25">
      <c r="A64" s="5" t="s">
        <v>28</v>
      </c>
      <c r="B64" s="1" t="s">
        <v>35</v>
      </c>
      <c r="C64" s="1" t="s">
        <v>35</v>
      </c>
      <c r="D64" s="49" t="s">
        <v>8</v>
      </c>
      <c r="Y64" s="8"/>
      <c r="Z64" s="8">
        <f t="shared" si="1"/>
        <v>0</v>
      </c>
      <c r="AA64" s="8"/>
    </row>
    <row r="65" spans="1:30" hidden="1" x14ac:dyDescent="0.25">
      <c r="A65" s="5" t="s">
        <v>28</v>
      </c>
      <c r="B65" s="1" t="s">
        <v>35</v>
      </c>
      <c r="C65" s="1" t="s">
        <v>35</v>
      </c>
      <c r="D65" s="49" t="s">
        <v>9</v>
      </c>
      <c r="Y65" s="8"/>
      <c r="Z65" s="8">
        <f t="shared" si="1"/>
        <v>0</v>
      </c>
      <c r="AA65" s="8"/>
    </row>
    <row r="66" spans="1:30" hidden="1" x14ac:dyDescent="0.25">
      <c r="A66" s="5" t="s">
        <v>28</v>
      </c>
      <c r="B66" s="1" t="s">
        <v>35</v>
      </c>
      <c r="C66" s="1" t="s">
        <v>35</v>
      </c>
      <c r="D66" s="49" t="s">
        <v>10</v>
      </c>
      <c r="Y66" s="8"/>
      <c r="Z66" s="8">
        <f t="shared" si="1"/>
        <v>0</v>
      </c>
      <c r="AA66" s="8"/>
    </row>
    <row r="67" spans="1:30" hidden="1" x14ac:dyDescent="0.25">
      <c r="A67" s="5" t="s">
        <v>28</v>
      </c>
      <c r="B67" s="1" t="s">
        <v>35</v>
      </c>
      <c r="C67" s="1" t="s">
        <v>35</v>
      </c>
      <c r="D67" s="49" t="s">
        <v>11</v>
      </c>
      <c r="Y67" s="8"/>
      <c r="Z67" s="8">
        <f t="shared" si="1"/>
        <v>0</v>
      </c>
      <c r="AA67" s="8"/>
    </row>
    <row r="68" spans="1:30" hidden="1" x14ac:dyDescent="0.25">
      <c r="A68" s="5" t="s">
        <v>28</v>
      </c>
      <c r="B68" s="1" t="s">
        <v>35</v>
      </c>
      <c r="C68" s="1" t="s">
        <v>35</v>
      </c>
      <c r="D68" s="49" t="s">
        <v>12</v>
      </c>
      <c r="Y68" s="8"/>
      <c r="Z68" s="8">
        <f t="shared" si="1"/>
        <v>0</v>
      </c>
      <c r="AA68" s="8"/>
    </row>
    <row r="69" spans="1:30" hidden="1" x14ac:dyDescent="0.25">
      <c r="A69" s="5" t="s">
        <v>28</v>
      </c>
      <c r="B69" s="1" t="s">
        <v>35</v>
      </c>
      <c r="C69" s="1" t="s">
        <v>35</v>
      </c>
      <c r="D69" s="49" t="s">
        <v>13</v>
      </c>
      <c r="Y69" s="8"/>
      <c r="Z69" s="8">
        <f t="shared" si="1"/>
        <v>0</v>
      </c>
      <c r="AA69" s="8"/>
    </row>
    <row r="70" spans="1:30" hidden="1" x14ac:dyDescent="0.25">
      <c r="A70" s="5" t="s">
        <v>28</v>
      </c>
      <c r="B70" s="1" t="s">
        <v>35</v>
      </c>
      <c r="C70" s="1" t="s">
        <v>35</v>
      </c>
      <c r="D70" s="49" t="s">
        <v>14</v>
      </c>
      <c r="Y70" s="8"/>
      <c r="Z70" s="8">
        <f t="shared" si="1"/>
        <v>0</v>
      </c>
      <c r="AA70" s="8"/>
    </row>
    <row r="71" spans="1:30" hidden="1" x14ac:dyDescent="0.25">
      <c r="A71" s="5" t="s">
        <v>28</v>
      </c>
      <c r="B71" s="1" t="s">
        <v>35</v>
      </c>
      <c r="C71" s="1" t="s">
        <v>35</v>
      </c>
      <c r="D71" s="49" t="s">
        <v>15</v>
      </c>
      <c r="Y71" s="8"/>
      <c r="Z71" s="8">
        <f t="shared" si="1"/>
        <v>0</v>
      </c>
      <c r="AA71" s="8"/>
    </row>
    <row r="72" spans="1:30" x14ac:dyDescent="0.25">
      <c r="A72" s="5" t="s">
        <v>17</v>
      </c>
      <c r="C72" s="1">
        <v>2</v>
      </c>
      <c r="D72" s="49" t="s">
        <v>7</v>
      </c>
      <c r="I72" s="15"/>
      <c r="J72" s="1">
        <v>6</v>
      </c>
      <c r="K72" s="1">
        <v>10</v>
      </c>
      <c r="L72" s="1">
        <v>57</v>
      </c>
      <c r="M72" s="1">
        <v>244</v>
      </c>
      <c r="N72" s="1">
        <v>780</v>
      </c>
      <c r="O72" s="1">
        <v>1926</v>
      </c>
      <c r="P72" s="1">
        <v>81</v>
      </c>
      <c r="Q72" s="1">
        <v>13</v>
      </c>
      <c r="S72" s="15"/>
      <c r="Y72" s="8" t="s">
        <v>83</v>
      </c>
      <c r="Z72" s="8">
        <f t="shared" si="1"/>
        <v>3117</v>
      </c>
      <c r="AA72" s="8"/>
      <c r="AB72" t="s">
        <v>80</v>
      </c>
      <c r="AD72" t="s">
        <v>81</v>
      </c>
    </row>
    <row r="73" spans="1:30" x14ac:dyDescent="0.25">
      <c r="A73" s="5" t="s">
        <v>17</v>
      </c>
      <c r="D73" s="49" t="s">
        <v>6</v>
      </c>
      <c r="J73" s="15"/>
      <c r="K73" s="1">
        <v>1508</v>
      </c>
      <c r="L73" s="1">
        <v>1710</v>
      </c>
      <c r="M73" s="1">
        <v>80</v>
      </c>
      <c r="N73" s="1">
        <v>21</v>
      </c>
      <c r="O73" s="1">
        <v>12</v>
      </c>
      <c r="P73" s="1">
        <v>15</v>
      </c>
      <c r="Q73" s="1">
        <v>17</v>
      </c>
      <c r="R73" s="1">
        <v>6</v>
      </c>
      <c r="S73" s="1">
        <v>6</v>
      </c>
      <c r="T73" s="1">
        <v>2</v>
      </c>
      <c r="V73" s="15"/>
      <c r="Y73" s="8" t="s">
        <v>83</v>
      </c>
      <c r="Z73" s="8">
        <f t="shared" si="1"/>
        <v>3377</v>
      </c>
      <c r="AA73" s="8"/>
      <c r="AB73" t="s">
        <v>80</v>
      </c>
      <c r="AD73" t="s">
        <v>81</v>
      </c>
    </row>
    <row r="74" spans="1:30" x14ac:dyDescent="0.25">
      <c r="A74" s="5" t="s">
        <v>17</v>
      </c>
      <c r="B74" s="1">
        <v>0.5</v>
      </c>
      <c r="C74" s="1">
        <v>0.25</v>
      </c>
      <c r="D74" s="49" t="s">
        <v>8</v>
      </c>
      <c r="G74" s="15"/>
      <c r="H74" s="1">
        <v>2</v>
      </c>
      <c r="I74" s="1">
        <v>66</v>
      </c>
      <c r="J74" s="1">
        <v>728</v>
      </c>
      <c r="K74" s="1">
        <v>1316</v>
      </c>
      <c r="L74" s="1">
        <v>456</v>
      </c>
      <c r="M74" s="1">
        <v>40</v>
      </c>
      <c r="N74" s="1">
        <v>23</v>
      </c>
      <c r="O74" s="1">
        <v>16</v>
      </c>
      <c r="P74" s="1">
        <v>22</v>
      </c>
      <c r="Q74" s="1">
        <v>11</v>
      </c>
      <c r="T74" s="15"/>
      <c r="Y74" s="8"/>
      <c r="Z74" s="8">
        <f t="shared" si="1"/>
        <v>2680</v>
      </c>
      <c r="AA74" s="8"/>
      <c r="AB74" t="s">
        <v>80</v>
      </c>
      <c r="AD74" t="s">
        <v>87</v>
      </c>
    </row>
    <row r="75" spans="1:30" x14ac:dyDescent="0.25">
      <c r="A75" s="5" t="s">
        <v>17</v>
      </c>
      <c r="B75" s="1">
        <v>0.5</v>
      </c>
      <c r="D75" s="49" t="s">
        <v>9</v>
      </c>
      <c r="Y75" s="8"/>
      <c r="Z75" s="8"/>
      <c r="AA75" s="8"/>
    </row>
    <row r="76" spans="1:30" x14ac:dyDescent="0.25">
      <c r="A76" s="5" t="s">
        <v>17</v>
      </c>
      <c r="B76" s="1">
        <v>0.25</v>
      </c>
      <c r="C76" s="1">
        <v>0.03</v>
      </c>
      <c r="D76" s="49" t="s">
        <v>10</v>
      </c>
      <c r="G76" s="15"/>
      <c r="H76" s="1">
        <v>318</v>
      </c>
      <c r="I76" s="1">
        <v>1931</v>
      </c>
      <c r="J76" s="1">
        <v>596</v>
      </c>
      <c r="K76" s="1">
        <v>124</v>
      </c>
      <c r="L76" s="1">
        <v>40</v>
      </c>
      <c r="M76" s="1">
        <v>26</v>
      </c>
      <c r="N76" s="1">
        <v>20</v>
      </c>
      <c r="O76" s="1">
        <v>16</v>
      </c>
      <c r="P76" s="1">
        <v>18</v>
      </c>
      <c r="Q76" s="1">
        <v>12</v>
      </c>
      <c r="T76" s="15"/>
      <c r="Y76" s="8"/>
      <c r="Z76" s="8">
        <f t="shared" si="1"/>
        <v>3101</v>
      </c>
      <c r="AA76" s="8"/>
      <c r="AB76" t="s">
        <v>80</v>
      </c>
      <c r="AD76" t="s">
        <v>87</v>
      </c>
    </row>
    <row r="77" spans="1:30" x14ac:dyDescent="0.25">
      <c r="A77" s="5" t="s">
        <v>17</v>
      </c>
      <c r="B77" s="1">
        <v>64</v>
      </c>
      <c r="C77" s="1">
        <v>8</v>
      </c>
      <c r="D77" s="49" t="s">
        <v>11</v>
      </c>
      <c r="J77" s="15"/>
      <c r="K77" s="1">
        <v>0</v>
      </c>
      <c r="L77" s="1">
        <v>29</v>
      </c>
      <c r="M77" s="1">
        <v>78</v>
      </c>
      <c r="N77" s="1">
        <v>189</v>
      </c>
      <c r="O77" s="1">
        <v>474</v>
      </c>
      <c r="P77" s="1">
        <v>2065</v>
      </c>
      <c r="Q77" s="1">
        <v>2676</v>
      </c>
      <c r="R77" s="1">
        <v>773</v>
      </c>
      <c r="S77" s="1">
        <v>343</v>
      </c>
      <c r="T77" s="1">
        <v>322</v>
      </c>
      <c r="U77" s="1">
        <v>441</v>
      </c>
      <c r="V77" s="1">
        <v>148</v>
      </c>
      <c r="W77" s="15"/>
      <c r="Y77" s="8"/>
      <c r="Z77" s="8">
        <f t="shared" si="1"/>
        <v>7538</v>
      </c>
      <c r="AA77" s="8"/>
    </row>
    <row r="78" spans="1:30" x14ac:dyDescent="0.25">
      <c r="A78" s="5" t="s">
        <v>17</v>
      </c>
      <c r="D78" s="49" t="s">
        <v>12</v>
      </c>
      <c r="Y78" s="8"/>
      <c r="Z78" s="8"/>
      <c r="AA78" s="8"/>
    </row>
    <row r="79" spans="1:30" x14ac:dyDescent="0.25">
      <c r="A79" s="5" t="s">
        <v>17</v>
      </c>
      <c r="B79" s="1" t="s">
        <v>35</v>
      </c>
      <c r="C79" s="1">
        <v>4</v>
      </c>
      <c r="D79" s="49" t="s">
        <v>13</v>
      </c>
      <c r="G79" s="15"/>
      <c r="H79" s="1">
        <v>17</v>
      </c>
      <c r="I79" s="1">
        <v>77</v>
      </c>
      <c r="J79" s="1">
        <v>203</v>
      </c>
      <c r="K79" s="1">
        <v>330</v>
      </c>
      <c r="L79" s="1">
        <v>463</v>
      </c>
      <c r="M79" s="1">
        <v>1162</v>
      </c>
      <c r="N79" s="1">
        <v>1932</v>
      </c>
      <c r="O79" s="1">
        <v>973</v>
      </c>
      <c r="P79" s="1">
        <v>362</v>
      </c>
      <c r="Q79" s="1">
        <v>128</v>
      </c>
      <c r="R79" s="1">
        <v>122</v>
      </c>
      <c r="S79" s="15"/>
      <c r="Y79" s="8"/>
      <c r="Z79" s="8">
        <f t="shared" si="1"/>
        <v>5769</v>
      </c>
      <c r="AA79" s="8"/>
      <c r="AB79" t="s">
        <v>80</v>
      </c>
      <c r="AD79" t="s">
        <v>81</v>
      </c>
    </row>
    <row r="80" spans="1:30" x14ac:dyDescent="0.25">
      <c r="A80" s="5" t="s">
        <v>17</v>
      </c>
      <c r="C80" s="1">
        <v>1</v>
      </c>
      <c r="D80" s="49" t="s">
        <v>14</v>
      </c>
      <c r="Y80" s="8"/>
      <c r="Z80" s="8"/>
      <c r="AA80" s="8"/>
    </row>
    <row r="81" spans="1:32" x14ac:dyDescent="0.25">
      <c r="A81" s="5" t="s">
        <v>17</v>
      </c>
      <c r="C81" s="1">
        <v>0.25</v>
      </c>
      <c r="D81" s="49" t="s">
        <v>15</v>
      </c>
      <c r="Y81" s="8"/>
      <c r="Z81" s="8"/>
      <c r="AA81" s="8"/>
    </row>
    <row r="82" spans="1:32" x14ac:dyDescent="0.25">
      <c r="A82" s="5" t="s">
        <v>19</v>
      </c>
      <c r="C82" s="1">
        <v>2</v>
      </c>
      <c r="D82" s="48" t="s">
        <v>7</v>
      </c>
      <c r="J82" s="9">
        <v>1</v>
      </c>
      <c r="K82" s="9">
        <v>1</v>
      </c>
      <c r="L82" s="9">
        <v>5</v>
      </c>
      <c r="M82" s="9">
        <v>37</v>
      </c>
      <c r="N82" s="9">
        <v>78</v>
      </c>
      <c r="O82" s="9">
        <v>42</v>
      </c>
      <c r="P82" s="10">
        <v>3</v>
      </c>
      <c r="Y82" s="8">
        <v>4</v>
      </c>
      <c r="Z82" s="8">
        <f t="shared" si="1"/>
        <v>167</v>
      </c>
      <c r="AA82" s="37">
        <v>0</v>
      </c>
      <c r="AB82" t="s">
        <v>49</v>
      </c>
      <c r="AC82" t="s">
        <v>39</v>
      </c>
      <c r="AD82" t="s">
        <v>91</v>
      </c>
      <c r="AF82" t="s">
        <v>118</v>
      </c>
    </row>
    <row r="83" spans="1:32" x14ac:dyDescent="0.25">
      <c r="A83" s="5" t="s">
        <v>19</v>
      </c>
      <c r="C83" s="34" t="s">
        <v>94</v>
      </c>
      <c r="D83" s="48" t="s">
        <v>6</v>
      </c>
      <c r="G83" s="41" t="s">
        <v>40</v>
      </c>
      <c r="H83" s="13"/>
      <c r="I83" s="13"/>
      <c r="J83" s="13"/>
      <c r="K83" s="13"/>
      <c r="L83" s="13"/>
      <c r="M83" s="13"/>
      <c r="N83" s="13"/>
      <c r="O83" s="13"/>
      <c r="P83" s="13"/>
      <c r="Q83" s="13"/>
      <c r="R83" s="13"/>
      <c r="S83" s="13"/>
      <c r="T83" s="13"/>
      <c r="U83" s="13"/>
      <c r="V83" s="13"/>
      <c r="W83" s="13"/>
      <c r="X83" s="13"/>
      <c r="Y83" s="8"/>
      <c r="Z83" s="8"/>
      <c r="AA83" s="8"/>
      <c r="AF83" t="s">
        <v>118</v>
      </c>
    </row>
    <row r="84" spans="1:32" x14ac:dyDescent="0.25">
      <c r="A84" s="5" t="s">
        <v>19</v>
      </c>
      <c r="B84" s="1">
        <v>8</v>
      </c>
      <c r="C84" s="15">
        <v>8</v>
      </c>
      <c r="D84" s="48" t="s">
        <v>8</v>
      </c>
      <c r="G84" s="15"/>
      <c r="J84" s="1">
        <v>1</v>
      </c>
      <c r="K84" s="1">
        <v>8</v>
      </c>
      <c r="L84" s="1">
        <v>12</v>
      </c>
      <c r="M84" s="1">
        <v>19</v>
      </c>
      <c r="N84" s="1">
        <v>31</v>
      </c>
      <c r="O84" s="1">
        <v>84</v>
      </c>
      <c r="P84" s="1">
        <v>54</v>
      </c>
      <c r="Q84" s="1">
        <v>13</v>
      </c>
      <c r="T84" s="15"/>
      <c r="Y84" s="8"/>
      <c r="Z84" s="8">
        <f t="shared" si="1"/>
        <v>222</v>
      </c>
      <c r="AA84" s="8"/>
      <c r="AB84" t="s">
        <v>80</v>
      </c>
      <c r="AD84" t="s">
        <v>87</v>
      </c>
    </row>
    <row r="85" spans="1:32" x14ac:dyDescent="0.25">
      <c r="A85" s="5" t="s">
        <v>19</v>
      </c>
      <c r="B85" s="1">
        <v>8</v>
      </c>
      <c r="C85" s="1">
        <v>2</v>
      </c>
      <c r="D85" s="48" t="s">
        <v>9</v>
      </c>
      <c r="I85" s="9">
        <v>2</v>
      </c>
      <c r="J85" s="9">
        <v>2</v>
      </c>
      <c r="K85" s="9">
        <v>14</v>
      </c>
      <c r="L85" s="9">
        <v>23</v>
      </c>
      <c r="M85" s="9">
        <v>41</v>
      </c>
      <c r="N85" s="9">
        <v>67</v>
      </c>
      <c r="O85" s="9">
        <v>44</v>
      </c>
      <c r="P85" s="10">
        <v>9</v>
      </c>
      <c r="Q85" s="11">
        <v>1</v>
      </c>
      <c r="R85" s="11">
        <v>1</v>
      </c>
      <c r="Y85" s="8">
        <v>5</v>
      </c>
      <c r="Z85" s="8">
        <f t="shared" si="1"/>
        <v>204</v>
      </c>
      <c r="AA85" s="21">
        <f>2/Z85</f>
        <v>9.8039215686274508E-3</v>
      </c>
      <c r="AB85" t="s">
        <v>49</v>
      </c>
      <c r="AC85" t="s">
        <v>39</v>
      </c>
      <c r="AD85" t="s">
        <v>91</v>
      </c>
      <c r="AF85" t="s">
        <v>118</v>
      </c>
    </row>
    <row r="86" spans="1:32" x14ac:dyDescent="0.25">
      <c r="A86" s="5" t="s">
        <v>19</v>
      </c>
      <c r="B86" s="1">
        <v>8</v>
      </c>
      <c r="C86" s="15">
        <v>2</v>
      </c>
      <c r="D86" s="48" t="s">
        <v>10</v>
      </c>
      <c r="G86" s="15"/>
      <c r="I86" s="1">
        <v>5</v>
      </c>
      <c r="J86" s="1">
        <v>8</v>
      </c>
      <c r="K86" s="1">
        <v>19</v>
      </c>
      <c r="L86" s="1">
        <v>25</v>
      </c>
      <c r="M86" s="1">
        <v>60</v>
      </c>
      <c r="N86" s="1">
        <v>67</v>
      </c>
      <c r="O86" s="1">
        <v>38</v>
      </c>
      <c r="P86" s="1">
        <v>7</v>
      </c>
      <c r="Q86" s="1">
        <v>3</v>
      </c>
      <c r="R86" s="1">
        <v>2</v>
      </c>
      <c r="T86" s="15"/>
      <c r="Y86" s="8"/>
      <c r="Z86" s="8">
        <f t="shared" si="1"/>
        <v>234</v>
      </c>
      <c r="AA86" s="8"/>
      <c r="AB86" t="s">
        <v>80</v>
      </c>
      <c r="AD86" t="s">
        <v>87</v>
      </c>
    </row>
    <row r="87" spans="1:32" x14ac:dyDescent="0.25">
      <c r="A87" s="5" t="s">
        <v>19</v>
      </c>
      <c r="C87" s="15">
        <v>8</v>
      </c>
      <c r="D87" s="48" t="s">
        <v>11</v>
      </c>
      <c r="J87" s="15"/>
      <c r="L87" s="1">
        <v>29</v>
      </c>
      <c r="M87" s="1">
        <v>78</v>
      </c>
      <c r="N87" s="36">
        <v>189</v>
      </c>
      <c r="O87" s="1">
        <v>474</v>
      </c>
      <c r="P87" s="1">
        <v>2065</v>
      </c>
      <c r="Q87" s="1">
        <v>2676</v>
      </c>
      <c r="R87" s="1">
        <v>773</v>
      </c>
      <c r="S87" s="1">
        <v>343</v>
      </c>
      <c r="T87" s="1">
        <v>322</v>
      </c>
      <c r="Y87" s="8"/>
      <c r="Z87" s="8">
        <f t="shared" si="1"/>
        <v>6949</v>
      </c>
      <c r="AA87" s="8"/>
    </row>
    <row r="88" spans="1:32" x14ac:dyDescent="0.25">
      <c r="A88" s="5" t="s">
        <v>19</v>
      </c>
      <c r="D88" s="48" t="s">
        <v>12</v>
      </c>
      <c r="G88" s="14" t="s">
        <v>42</v>
      </c>
      <c r="Y88" s="8"/>
      <c r="Z88" s="8"/>
      <c r="AA88" s="8"/>
    </row>
    <row r="89" spans="1:32" x14ac:dyDescent="0.25">
      <c r="A89" s="5" t="s">
        <v>19</v>
      </c>
      <c r="C89" s="1">
        <v>2</v>
      </c>
      <c r="D89" s="48" t="s">
        <v>13</v>
      </c>
      <c r="K89" s="9">
        <v>1</v>
      </c>
      <c r="L89" s="9">
        <v>11</v>
      </c>
      <c r="M89" s="9">
        <v>37</v>
      </c>
      <c r="N89" s="9">
        <v>66</v>
      </c>
      <c r="O89" s="9">
        <v>22</v>
      </c>
      <c r="P89" s="10">
        <v>7</v>
      </c>
      <c r="Q89" s="1">
        <v>0</v>
      </c>
      <c r="R89" s="11">
        <v>1</v>
      </c>
      <c r="S89" s="11">
        <v>1</v>
      </c>
      <c r="Y89" s="8">
        <v>4</v>
      </c>
      <c r="Z89" s="8">
        <f t="shared" si="1"/>
        <v>146</v>
      </c>
      <c r="AA89" s="21">
        <f>2/Z89</f>
        <v>1.3698630136986301E-2</v>
      </c>
      <c r="AB89" t="s">
        <v>49</v>
      </c>
      <c r="AC89" t="s">
        <v>39</v>
      </c>
      <c r="AD89" t="s">
        <v>91</v>
      </c>
      <c r="AF89" t="s">
        <v>118</v>
      </c>
    </row>
    <row r="90" spans="1:32" x14ac:dyDescent="0.25">
      <c r="A90" s="5" t="s">
        <v>19</v>
      </c>
      <c r="C90" s="15">
        <v>0.5</v>
      </c>
      <c r="D90" s="48" t="s">
        <v>14</v>
      </c>
      <c r="J90" s="15"/>
      <c r="Y90" s="8"/>
      <c r="Z90" s="8"/>
      <c r="AA90" s="8"/>
    </row>
    <row r="91" spans="1:32" x14ac:dyDescent="0.25">
      <c r="A91" s="5" t="s">
        <v>19</v>
      </c>
      <c r="D91" s="48" t="s">
        <v>15</v>
      </c>
      <c r="G91" s="14" t="s">
        <v>42</v>
      </c>
      <c r="Y91" s="8"/>
      <c r="Z91" s="8"/>
      <c r="AA91" s="8"/>
    </row>
    <row r="92" spans="1:32" x14ac:dyDescent="0.25">
      <c r="A92" s="5" t="s">
        <v>28</v>
      </c>
      <c r="B92" s="3" t="s">
        <v>35</v>
      </c>
      <c r="C92" s="3"/>
      <c r="D92" s="49" t="s">
        <v>7</v>
      </c>
      <c r="G92" s="14" t="s">
        <v>48</v>
      </c>
      <c r="H92" s="3"/>
      <c r="J92" s="3"/>
      <c r="K92" s="3"/>
      <c r="L92" s="3"/>
      <c r="M92" s="3"/>
      <c r="N92" s="3"/>
      <c r="O92" s="3"/>
      <c r="P92" s="18"/>
      <c r="Q92" s="3"/>
      <c r="R92" s="3"/>
      <c r="S92" s="3"/>
      <c r="T92" s="3"/>
      <c r="U92" s="3"/>
      <c r="V92" s="3"/>
      <c r="W92" s="3"/>
      <c r="X92" s="3"/>
      <c r="Y92" s="8"/>
      <c r="Z92" s="8"/>
      <c r="AA92" s="37">
        <v>0</v>
      </c>
      <c r="AF92" t="s">
        <v>117</v>
      </c>
    </row>
    <row r="93" spans="1:32" x14ac:dyDescent="0.25">
      <c r="A93" s="5" t="s">
        <v>28</v>
      </c>
      <c r="B93" s="3" t="s">
        <v>35</v>
      </c>
      <c r="C93" s="3"/>
      <c r="D93" s="49" t="s">
        <v>6</v>
      </c>
      <c r="G93" s="14" t="s">
        <v>48</v>
      </c>
      <c r="H93" s="3"/>
      <c r="I93" s="3"/>
      <c r="J93" s="3"/>
      <c r="K93" s="3"/>
      <c r="L93" s="3"/>
      <c r="M93" s="3"/>
      <c r="N93" s="3"/>
      <c r="O93" s="3"/>
      <c r="P93" s="3"/>
      <c r="Q93" s="3"/>
      <c r="R93" s="3"/>
      <c r="S93" s="3"/>
      <c r="T93" s="3"/>
      <c r="U93" s="3"/>
      <c r="V93" s="3"/>
      <c r="W93" s="3"/>
      <c r="X93" s="3"/>
      <c r="Y93" s="8"/>
      <c r="Z93" s="8"/>
      <c r="AA93" s="8"/>
      <c r="AF93" t="s">
        <v>117</v>
      </c>
    </row>
    <row r="94" spans="1:32" x14ac:dyDescent="0.25">
      <c r="A94" s="43" t="s">
        <v>28</v>
      </c>
      <c r="B94" s="42" t="s">
        <v>35</v>
      </c>
      <c r="C94" s="42">
        <v>0.5</v>
      </c>
      <c r="D94" s="49" t="s">
        <v>8</v>
      </c>
      <c r="G94" s="14"/>
      <c r="H94" s="3"/>
      <c r="I94" s="3"/>
      <c r="J94" s="9">
        <v>5</v>
      </c>
      <c r="K94" s="9">
        <v>22</v>
      </c>
      <c r="L94" s="9">
        <v>40</v>
      </c>
      <c r="M94" s="9">
        <v>20</v>
      </c>
      <c r="N94" s="10">
        <v>15</v>
      </c>
      <c r="O94" s="3"/>
      <c r="P94" s="3"/>
      <c r="Q94" s="3"/>
      <c r="R94" s="3"/>
      <c r="S94" s="3"/>
      <c r="T94" s="3"/>
      <c r="U94" s="3"/>
      <c r="V94" s="3"/>
      <c r="W94" s="3"/>
      <c r="X94" s="3"/>
      <c r="Y94" s="8">
        <v>10</v>
      </c>
      <c r="Z94" s="8">
        <v>105</v>
      </c>
      <c r="AA94" s="37">
        <v>0</v>
      </c>
      <c r="AB94" s="6" t="s">
        <v>96</v>
      </c>
      <c r="AC94" t="s">
        <v>97</v>
      </c>
      <c r="AD94" t="s">
        <v>98</v>
      </c>
      <c r="AF94" t="s">
        <v>117</v>
      </c>
    </row>
    <row r="95" spans="1:32" x14ac:dyDescent="0.25">
      <c r="A95" s="5" t="s">
        <v>28</v>
      </c>
      <c r="B95" s="3" t="s">
        <v>35</v>
      </c>
      <c r="C95" s="3"/>
      <c r="D95" s="49" t="s">
        <v>9</v>
      </c>
      <c r="G95" s="14" t="s">
        <v>48</v>
      </c>
      <c r="H95" s="3"/>
      <c r="I95" s="3"/>
      <c r="J95" s="3"/>
      <c r="K95" s="3"/>
      <c r="L95" s="3"/>
      <c r="M95" s="3"/>
      <c r="N95" s="3"/>
      <c r="O95" s="3"/>
      <c r="P95" s="18"/>
      <c r="Q95" s="19"/>
      <c r="R95" s="19"/>
      <c r="S95" s="3"/>
      <c r="T95" s="3"/>
      <c r="U95" s="3"/>
      <c r="V95" s="3"/>
      <c r="W95" s="3"/>
      <c r="X95" s="3"/>
      <c r="Y95" s="8"/>
      <c r="Z95" s="8"/>
      <c r="AA95" s="21"/>
      <c r="AF95" t="s">
        <v>117</v>
      </c>
    </row>
    <row r="96" spans="1:32" x14ac:dyDescent="0.25">
      <c r="A96" s="5" t="s">
        <v>28</v>
      </c>
      <c r="B96" s="3" t="s">
        <v>35</v>
      </c>
      <c r="C96" s="3"/>
      <c r="D96" s="49" t="s">
        <v>10</v>
      </c>
      <c r="G96" s="14" t="s">
        <v>48</v>
      </c>
      <c r="H96" s="3"/>
      <c r="I96" s="3"/>
      <c r="J96" s="3"/>
      <c r="K96" s="3"/>
      <c r="L96" s="3"/>
      <c r="M96" s="3"/>
      <c r="N96" s="3"/>
      <c r="O96" s="3"/>
      <c r="P96" s="3"/>
      <c r="Q96" s="3"/>
      <c r="R96" s="3"/>
      <c r="S96" s="3"/>
      <c r="T96" s="3"/>
      <c r="U96" s="3"/>
      <c r="V96" s="3"/>
      <c r="W96" s="3"/>
      <c r="X96" s="3"/>
      <c r="Y96" s="8"/>
      <c r="Z96" s="8"/>
      <c r="AA96" s="8"/>
      <c r="AF96" t="s">
        <v>117</v>
      </c>
    </row>
    <row r="97" spans="1:32" x14ac:dyDescent="0.25">
      <c r="A97" s="43" t="s">
        <v>28</v>
      </c>
      <c r="B97" s="42" t="s">
        <v>35</v>
      </c>
      <c r="C97" s="42">
        <v>128</v>
      </c>
      <c r="D97" s="49" t="s">
        <v>11</v>
      </c>
      <c r="G97" s="14"/>
      <c r="H97" s="3"/>
      <c r="I97" s="3"/>
      <c r="J97" s="3"/>
      <c r="K97" s="3"/>
      <c r="L97" s="3"/>
      <c r="M97" s="9">
        <v>1</v>
      </c>
      <c r="N97" s="50">
        <v>1</v>
      </c>
      <c r="O97" s="9">
        <v>3</v>
      </c>
      <c r="P97" s="9">
        <v>16</v>
      </c>
      <c r="Q97" s="9">
        <v>13</v>
      </c>
      <c r="R97" s="9">
        <v>26</v>
      </c>
      <c r="S97" s="9">
        <v>19</v>
      </c>
      <c r="T97" s="9">
        <v>12</v>
      </c>
      <c r="U97" s="9">
        <v>13</v>
      </c>
      <c r="V97" s="10">
        <v>3</v>
      </c>
      <c r="W97" s="11">
        <v>4</v>
      </c>
      <c r="X97" s="3"/>
      <c r="Y97" s="8">
        <v>11</v>
      </c>
      <c r="Z97" s="8">
        <f t="shared" si="1"/>
        <v>111</v>
      </c>
      <c r="AA97" s="21">
        <f>4/Z97</f>
        <v>3.6036036036036036E-2</v>
      </c>
      <c r="AB97" s="6" t="s">
        <v>96</v>
      </c>
      <c r="AC97" t="s">
        <v>97</v>
      </c>
      <c r="AD97" t="s">
        <v>98</v>
      </c>
      <c r="AE97" t="s">
        <v>103</v>
      </c>
      <c r="AF97" t="s">
        <v>117</v>
      </c>
    </row>
    <row r="98" spans="1:32" x14ac:dyDescent="0.25">
      <c r="A98" s="5" t="s">
        <v>28</v>
      </c>
      <c r="B98" s="3" t="s">
        <v>35</v>
      </c>
      <c r="C98" s="3"/>
      <c r="D98" s="49" t="s">
        <v>12</v>
      </c>
      <c r="G98" s="14" t="s">
        <v>48</v>
      </c>
      <c r="H98" s="3"/>
      <c r="I98" s="3"/>
      <c r="J98" s="3"/>
      <c r="K98" s="3"/>
      <c r="L98" s="3"/>
      <c r="M98" s="3"/>
      <c r="N98" s="3"/>
      <c r="O98" s="3"/>
      <c r="P98" s="3"/>
      <c r="Q98" s="3"/>
      <c r="R98" s="3"/>
      <c r="S98" s="3"/>
      <c r="T98" s="3"/>
      <c r="U98" s="3"/>
      <c r="V98" s="3"/>
      <c r="W98" s="3"/>
      <c r="X98" s="3"/>
      <c r="Y98" s="8"/>
      <c r="Z98" s="8"/>
      <c r="AA98" s="8"/>
      <c r="AF98" t="s">
        <v>117</v>
      </c>
    </row>
    <row r="99" spans="1:32" x14ac:dyDescent="0.25">
      <c r="A99" s="5" t="s">
        <v>28</v>
      </c>
      <c r="B99" s="3" t="s">
        <v>35</v>
      </c>
      <c r="C99" s="3"/>
      <c r="D99" s="49" t="s">
        <v>13</v>
      </c>
      <c r="G99" s="14" t="s">
        <v>48</v>
      </c>
      <c r="H99" s="3"/>
      <c r="I99" s="3"/>
      <c r="J99" s="3"/>
      <c r="K99" s="3"/>
      <c r="L99" s="3"/>
      <c r="M99" s="3"/>
      <c r="N99" s="3"/>
      <c r="O99" s="3"/>
      <c r="P99" s="18"/>
      <c r="Q99" s="3"/>
      <c r="R99" s="19"/>
      <c r="S99" s="19"/>
      <c r="T99" s="3"/>
      <c r="U99" s="3"/>
      <c r="V99" s="3"/>
      <c r="W99" s="3"/>
      <c r="X99" s="3"/>
      <c r="Y99" s="8"/>
      <c r="Z99" s="8"/>
      <c r="AA99" s="21"/>
      <c r="AF99" t="s">
        <v>117</v>
      </c>
    </row>
    <row r="100" spans="1:32" x14ac:dyDescent="0.25">
      <c r="A100" s="43" t="s">
        <v>28</v>
      </c>
      <c r="B100" s="42" t="s">
        <v>35</v>
      </c>
      <c r="C100" s="42">
        <v>1</v>
      </c>
      <c r="D100" s="49" t="s">
        <v>14</v>
      </c>
      <c r="G100" s="14"/>
      <c r="H100" s="3"/>
      <c r="I100" s="9">
        <v>8</v>
      </c>
      <c r="J100" s="9">
        <v>10</v>
      </c>
      <c r="K100" s="9">
        <v>20</v>
      </c>
      <c r="L100" s="9">
        <v>26</v>
      </c>
      <c r="M100" s="9">
        <v>14</v>
      </c>
      <c r="N100" s="9">
        <v>16</v>
      </c>
      <c r="O100" s="10">
        <v>4</v>
      </c>
      <c r="P100" s="11">
        <v>2</v>
      </c>
      <c r="Q100" s="11">
        <v>1</v>
      </c>
      <c r="R100" s="19">
        <v>0</v>
      </c>
      <c r="S100" s="19">
        <v>0</v>
      </c>
      <c r="T100" s="11">
        <v>1</v>
      </c>
      <c r="U100" s="3"/>
      <c r="V100" s="3"/>
      <c r="W100" s="3"/>
      <c r="X100" s="3"/>
      <c r="Y100" s="8">
        <v>10</v>
      </c>
      <c r="Z100" s="8">
        <v>102</v>
      </c>
      <c r="AA100" s="21">
        <f>4/Z100</f>
        <v>3.9215686274509803E-2</v>
      </c>
      <c r="AB100" s="6" t="s">
        <v>96</v>
      </c>
      <c r="AC100" t="s">
        <v>97</v>
      </c>
      <c r="AD100" t="s">
        <v>98</v>
      </c>
      <c r="AF100" t="s">
        <v>117</v>
      </c>
    </row>
    <row r="101" spans="1:32" x14ac:dyDescent="0.25">
      <c r="A101" s="43" t="s">
        <v>28</v>
      </c>
      <c r="B101" s="42" t="s">
        <v>35</v>
      </c>
      <c r="C101" s="42">
        <v>2</v>
      </c>
      <c r="D101" s="49" t="s">
        <v>15</v>
      </c>
      <c r="G101" s="14"/>
      <c r="H101" s="3"/>
      <c r="I101" s="9">
        <v>4</v>
      </c>
      <c r="J101" s="9">
        <v>14</v>
      </c>
      <c r="K101" s="9">
        <v>14</v>
      </c>
      <c r="L101" s="9">
        <v>23</v>
      </c>
      <c r="M101" s="9">
        <v>18</v>
      </c>
      <c r="N101" s="9">
        <v>14</v>
      </c>
      <c r="O101" s="9">
        <v>8</v>
      </c>
      <c r="P101" s="10">
        <v>3</v>
      </c>
      <c r="Q101" s="11">
        <v>3</v>
      </c>
      <c r="R101" s="19">
        <v>0</v>
      </c>
      <c r="S101" s="11">
        <v>5</v>
      </c>
      <c r="T101" s="3"/>
      <c r="U101" s="3"/>
      <c r="V101" s="3"/>
      <c r="W101" s="3"/>
      <c r="X101" s="3"/>
      <c r="Y101" s="8">
        <v>11</v>
      </c>
      <c r="Z101" s="8">
        <v>107</v>
      </c>
      <c r="AA101" s="21">
        <f>8/Z101</f>
        <v>7.476635514018691E-2</v>
      </c>
      <c r="AB101" s="6" t="s">
        <v>96</v>
      </c>
      <c r="AC101" t="s">
        <v>97</v>
      </c>
      <c r="AD101" t="s">
        <v>98</v>
      </c>
      <c r="AF101" t="s">
        <v>117</v>
      </c>
    </row>
    <row r="102" spans="1:32" x14ac:dyDescent="0.25">
      <c r="A102" s="5" t="s">
        <v>20</v>
      </c>
      <c r="B102" s="1" t="s">
        <v>35</v>
      </c>
      <c r="C102" s="1">
        <v>2</v>
      </c>
      <c r="D102" s="48" t="s">
        <v>7</v>
      </c>
      <c r="M102" s="9">
        <v>1</v>
      </c>
      <c r="N102" s="9">
        <v>29</v>
      </c>
      <c r="O102" s="9">
        <v>92</v>
      </c>
      <c r="P102" s="10">
        <v>13</v>
      </c>
      <c r="Y102" s="8">
        <v>4</v>
      </c>
      <c r="Z102" s="8">
        <f t="shared" si="1"/>
        <v>135</v>
      </c>
      <c r="AA102" s="21">
        <f>0/Z102</f>
        <v>0</v>
      </c>
      <c r="AB102" t="s">
        <v>49</v>
      </c>
      <c r="AC102" t="s">
        <v>39</v>
      </c>
      <c r="AD102" t="s">
        <v>91</v>
      </c>
      <c r="AF102" t="s">
        <v>119</v>
      </c>
    </row>
    <row r="103" spans="1:32" x14ac:dyDescent="0.25">
      <c r="A103" s="5" t="s">
        <v>20</v>
      </c>
      <c r="B103" s="1" t="s">
        <v>35</v>
      </c>
      <c r="C103" s="3" t="s">
        <v>94</v>
      </c>
      <c r="D103" s="48" t="s">
        <v>6</v>
      </c>
      <c r="G103" s="14" t="s">
        <v>40</v>
      </c>
      <c r="Y103" s="8">
        <v>2</v>
      </c>
      <c r="Z103" s="8">
        <v>38</v>
      </c>
      <c r="AA103" s="8"/>
      <c r="AD103" t="s">
        <v>91</v>
      </c>
      <c r="AF103" t="s">
        <v>119</v>
      </c>
    </row>
    <row r="104" spans="1:32" x14ac:dyDescent="0.25">
      <c r="A104" s="5" t="s">
        <v>20</v>
      </c>
      <c r="B104" s="1" t="s">
        <v>35</v>
      </c>
      <c r="C104" s="1">
        <v>0.25</v>
      </c>
      <c r="D104" s="48" t="s">
        <v>8</v>
      </c>
      <c r="I104" s="9">
        <v>3</v>
      </c>
      <c r="J104" s="9">
        <v>29</v>
      </c>
      <c r="K104" s="9">
        <v>50</v>
      </c>
      <c r="L104" s="9">
        <v>32</v>
      </c>
      <c r="M104" s="10">
        <v>6</v>
      </c>
      <c r="N104" s="11">
        <v>3</v>
      </c>
      <c r="O104" s="11">
        <v>1</v>
      </c>
      <c r="P104" s="11">
        <v>1</v>
      </c>
      <c r="Y104" s="8">
        <v>3</v>
      </c>
      <c r="Z104" s="8">
        <f>SUM(E104:X104)</f>
        <v>125</v>
      </c>
      <c r="AA104" s="21">
        <f>5/Z104</f>
        <v>0.04</v>
      </c>
      <c r="AB104" t="s">
        <v>49</v>
      </c>
      <c r="AC104" t="s">
        <v>39</v>
      </c>
      <c r="AD104" t="s">
        <v>91</v>
      </c>
      <c r="AF104" t="s">
        <v>119</v>
      </c>
    </row>
    <row r="105" spans="1:32" x14ac:dyDescent="0.25">
      <c r="A105" s="5" t="s">
        <v>20</v>
      </c>
      <c r="B105" s="1" t="s">
        <v>35</v>
      </c>
      <c r="D105" s="48" t="s">
        <v>9</v>
      </c>
      <c r="G105" s="14" t="s">
        <v>41</v>
      </c>
      <c r="Y105" s="8">
        <v>4</v>
      </c>
      <c r="Z105" s="8">
        <v>135</v>
      </c>
      <c r="AA105" s="8"/>
      <c r="AF105" t="s">
        <v>119</v>
      </c>
    </row>
    <row r="106" spans="1:32" x14ac:dyDescent="0.25">
      <c r="A106" s="5" t="s">
        <v>20</v>
      </c>
      <c r="B106" s="1" t="s">
        <v>35</v>
      </c>
      <c r="C106" s="1">
        <v>0.125</v>
      </c>
      <c r="D106" s="48" t="s">
        <v>10</v>
      </c>
      <c r="I106" s="9">
        <v>6</v>
      </c>
      <c r="J106" s="9">
        <v>57</v>
      </c>
      <c r="K106" s="9">
        <v>62</v>
      </c>
      <c r="L106" s="10">
        <v>15</v>
      </c>
      <c r="M106" s="11">
        <v>1</v>
      </c>
      <c r="N106" s="11">
        <v>2</v>
      </c>
      <c r="O106" s="11">
        <v>2</v>
      </c>
      <c r="Y106" s="8">
        <v>4</v>
      </c>
      <c r="Z106" s="8">
        <f>SUM(E106:X106)</f>
        <v>145</v>
      </c>
      <c r="AA106" s="21">
        <f>5/Z106</f>
        <v>3.4482758620689655E-2</v>
      </c>
      <c r="AB106" t="s">
        <v>49</v>
      </c>
      <c r="AC106" t="s">
        <v>39</v>
      </c>
      <c r="AD106" t="s">
        <v>91</v>
      </c>
      <c r="AF106" t="s">
        <v>119</v>
      </c>
    </row>
    <row r="107" spans="1:32" x14ac:dyDescent="0.25">
      <c r="A107" s="5" t="s">
        <v>20</v>
      </c>
      <c r="B107" s="1" t="s">
        <v>35</v>
      </c>
      <c r="C107" s="1">
        <v>1</v>
      </c>
      <c r="D107" s="48" t="s">
        <v>11</v>
      </c>
      <c r="J107" s="9">
        <v>1</v>
      </c>
      <c r="K107" s="9">
        <v>1</v>
      </c>
      <c r="L107" s="9">
        <v>23</v>
      </c>
      <c r="M107" s="9">
        <v>52</v>
      </c>
      <c r="N107" s="9">
        <v>46</v>
      </c>
      <c r="O107" s="10">
        <v>4</v>
      </c>
      <c r="P107" s="1">
        <v>0</v>
      </c>
      <c r="Q107" s="1">
        <v>0</v>
      </c>
      <c r="R107" s="11">
        <v>1</v>
      </c>
      <c r="S107" s="11">
        <v>1</v>
      </c>
      <c r="Y107" s="8">
        <v>4</v>
      </c>
      <c r="Z107" s="8">
        <f>SUM(E107:X107)</f>
        <v>129</v>
      </c>
      <c r="AA107" s="21">
        <f>2/Z107</f>
        <v>1.5503875968992248E-2</v>
      </c>
      <c r="AB107" t="s">
        <v>49</v>
      </c>
      <c r="AC107" t="s">
        <v>39</v>
      </c>
      <c r="AD107" t="s">
        <v>91</v>
      </c>
      <c r="AF107" t="s">
        <v>119</v>
      </c>
    </row>
    <row r="108" spans="1:32" x14ac:dyDescent="0.25">
      <c r="A108" s="5" t="s">
        <v>20</v>
      </c>
      <c r="B108" s="1" t="s">
        <v>35</v>
      </c>
      <c r="D108" s="48" t="s">
        <v>12</v>
      </c>
      <c r="G108" s="14" t="s">
        <v>42</v>
      </c>
      <c r="Y108" s="8">
        <v>2</v>
      </c>
      <c r="Z108" s="8">
        <v>6</v>
      </c>
      <c r="AA108" s="8"/>
      <c r="AF108" t="s">
        <v>119</v>
      </c>
    </row>
    <row r="109" spans="1:32" x14ac:dyDescent="0.25">
      <c r="A109" s="5" t="s">
        <v>20</v>
      </c>
      <c r="B109" s="1" t="s">
        <v>35</v>
      </c>
      <c r="C109" s="1">
        <v>0.5</v>
      </c>
      <c r="D109" s="48" t="s">
        <v>13</v>
      </c>
      <c r="I109" s="9">
        <v>3</v>
      </c>
      <c r="J109" s="9">
        <v>18</v>
      </c>
      <c r="K109" s="9">
        <v>29</v>
      </c>
      <c r="L109" s="9">
        <v>32</v>
      </c>
      <c r="M109" s="9">
        <v>25</v>
      </c>
      <c r="N109" s="10">
        <v>2</v>
      </c>
      <c r="O109" s="11">
        <v>2</v>
      </c>
      <c r="Y109" s="8">
        <v>5</v>
      </c>
      <c r="Z109" s="8">
        <f>SUM(E109:X109)</f>
        <v>111</v>
      </c>
      <c r="AA109" s="21">
        <f>2/Z109</f>
        <v>1.8018018018018018E-2</v>
      </c>
      <c r="AB109" t="s">
        <v>49</v>
      </c>
      <c r="AC109" t="s">
        <v>39</v>
      </c>
      <c r="AD109" t="s">
        <v>91</v>
      </c>
      <c r="AF109" t="s">
        <v>119</v>
      </c>
    </row>
    <row r="110" spans="1:32" x14ac:dyDescent="0.25">
      <c r="A110" s="5" t="s">
        <v>20</v>
      </c>
      <c r="B110" s="1" t="s">
        <v>35</v>
      </c>
      <c r="C110" s="1">
        <v>0.5</v>
      </c>
      <c r="D110" s="48" t="s">
        <v>14</v>
      </c>
      <c r="I110" s="9">
        <v>9</v>
      </c>
      <c r="J110" s="9">
        <v>16</v>
      </c>
      <c r="K110" s="9">
        <v>54</v>
      </c>
      <c r="L110" s="9">
        <v>49</v>
      </c>
      <c r="M110" s="9">
        <v>22</v>
      </c>
      <c r="N110" s="10">
        <v>3</v>
      </c>
      <c r="O110" s="11">
        <v>1</v>
      </c>
      <c r="Y110" s="8">
        <v>5</v>
      </c>
      <c r="Z110" s="8">
        <f>SUM(E110:X110)</f>
        <v>154</v>
      </c>
      <c r="AA110" s="21">
        <f>1/Z110</f>
        <v>6.4935064935064939E-3</v>
      </c>
      <c r="AB110" t="s">
        <v>49</v>
      </c>
      <c r="AC110" t="s">
        <v>39</v>
      </c>
      <c r="AD110" t="s">
        <v>91</v>
      </c>
      <c r="AF110" t="s">
        <v>119</v>
      </c>
    </row>
    <row r="111" spans="1:32" x14ac:dyDescent="0.25">
      <c r="A111" s="5" t="s">
        <v>20</v>
      </c>
      <c r="B111" s="1" t="s">
        <v>35</v>
      </c>
      <c r="C111" s="3" t="s">
        <v>94</v>
      </c>
      <c r="D111" s="48" t="s">
        <v>15</v>
      </c>
      <c r="G111" s="14" t="s">
        <v>43</v>
      </c>
      <c r="Y111" s="8">
        <v>3</v>
      </c>
      <c r="Z111" s="8">
        <v>53</v>
      </c>
      <c r="AA111" s="8"/>
      <c r="AD111" t="s">
        <v>91</v>
      </c>
      <c r="AF111" t="s">
        <v>119</v>
      </c>
    </row>
    <row r="112" spans="1:32" x14ac:dyDescent="0.25">
      <c r="A112" s="5" t="s">
        <v>21</v>
      </c>
      <c r="B112" s="1" t="s">
        <v>35</v>
      </c>
      <c r="C112" s="1">
        <v>2</v>
      </c>
      <c r="D112" s="49" t="s">
        <v>7</v>
      </c>
      <c r="I112" s="15"/>
      <c r="J112" s="1">
        <v>9</v>
      </c>
      <c r="K112" s="1">
        <v>10</v>
      </c>
      <c r="L112" s="1">
        <v>12</v>
      </c>
      <c r="M112" s="1">
        <v>29</v>
      </c>
      <c r="N112" s="1">
        <v>86</v>
      </c>
      <c r="O112" s="1">
        <v>331</v>
      </c>
      <c r="P112" s="1">
        <v>96</v>
      </c>
      <c r="Q112" s="1">
        <v>4</v>
      </c>
      <c r="R112" s="1">
        <v>0</v>
      </c>
      <c r="S112" s="15"/>
      <c r="Y112" s="8" t="s">
        <v>83</v>
      </c>
      <c r="Z112" s="8">
        <f t="shared" ref="Z112:Z152" si="2">SUM(E112:X112)</f>
        <v>577</v>
      </c>
      <c r="AA112" s="8"/>
      <c r="AB112" t="s">
        <v>49</v>
      </c>
      <c r="AC112" t="s">
        <v>86</v>
      </c>
    </row>
    <row r="113" spans="1:32" x14ac:dyDescent="0.25">
      <c r="A113" s="5" t="s">
        <v>21</v>
      </c>
      <c r="B113" s="1" t="s">
        <v>35</v>
      </c>
      <c r="D113" s="49" t="s">
        <v>6</v>
      </c>
      <c r="J113" s="15"/>
      <c r="K113" s="1">
        <v>140</v>
      </c>
      <c r="L113" s="1">
        <v>455</v>
      </c>
      <c r="M113" s="1">
        <v>566</v>
      </c>
      <c r="N113" s="1">
        <v>224</v>
      </c>
      <c r="O113" s="1">
        <v>52</v>
      </c>
      <c r="P113" s="1">
        <v>27</v>
      </c>
      <c r="Q113" s="1">
        <v>3</v>
      </c>
      <c r="R113" s="1">
        <v>9</v>
      </c>
      <c r="S113" s="1">
        <v>6</v>
      </c>
      <c r="T113" s="1">
        <v>18</v>
      </c>
      <c r="U113" s="1">
        <v>88</v>
      </c>
      <c r="V113" s="15"/>
      <c r="Y113" s="8" t="s">
        <v>83</v>
      </c>
      <c r="Z113" s="8">
        <f t="shared" si="2"/>
        <v>1588</v>
      </c>
      <c r="AA113" s="8"/>
      <c r="AB113" t="s">
        <v>49</v>
      </c>
      <c r="AC113" t="s">
        <v>86</v>
      </c>
    </row>
    <row r="114" spans="1:32" x14ac:dyDescent="0.25">
      <c r="A114" s="5" t="s">
        <v>21</v>
      </c>
      <c r="B114" s="1">
        <v>1</v>
      </c>
      <c r="C114" s="1">
        <v>0.25</v>
      </c>
      <c r="D114" s="49" t="s">
        <v>8</v>
      </c>
      <c r="G114" s="15"/>
      <c r="H114" s="1">
        <v>1</v>
      </c>
      <c r="I114" s="1">
        <v>14</v>
      </c>
      <c r="J114" s="1">
        <v>95</v>
      </c>
      <c r="K114" s="1">
        <v>119</v>
      </c>
      <c r="L114" s="1">
        <v>46</v>
      </c>
      <c r="M114" s="1">
        <v>20</v>
      </c>
      <c r="N114" s="1">
        <v>7</v>
      </c>
      <c r="O114" s="1">
        <v>10</v>
      </c>
      <c r="P114" s="1">
        <v>4</v>
      </c>
      <c r="T114" s="15"/>
      <c r="Y114" s="8"/>
      <c r="Z114" s="8">
        <f t="shared" si="2"/>
        <v>316</v>
      </c>
      <c r="AA114" s="8"/>
    </row>
    <row r="115" spans="1:32" x14ac:dyDescent="0.25">
      <c r="A115" s="5" t="s">
        <v>21</v>
      </c>
      <c r="B115" s="1">
        <v>1</v>
      </c>
      <c r="D115" s="49" t="s">
        <v>9</v>
      </c>
      <c r="Y115" s="8"/>
      <c r="Z115" s="8"/>
      <c r="AA115" s="8"/>
    </row>
    <row r="116" spans="1:32" x14ac:dyDescent="0.25">
      <c r="A116" s="5" t="s">
        <v>21</v>
      </c>
      <c r="B116" s="1">
        <v>1</v>
      </c>
      <c r="C116" s="1">
        <v>0.25</v>
      </c>
      <c r="D116" s="49" t="s">
        <v>10</v>
      </c>
      <c r="G116" s="15"/>
      <c r="H116" s="1">
        <v>0</v>
      </c>
      <c r="I116" s="1">
        <v>18</v>
      </c>
      <c r="J116" s="1">
        <v>52</v>
      </c>
      <c r="K116" s="1">
        <v>297</v>
      </c>
      <c r="L116" s="1">
        <v>198</v>
      </c>
      <c r="M116" s="1">
        <v>47</v>
      </c>
      <c r="N116" s="1">
        <v>3</v>
      </c>
      <c r="O116" s="1">
        <v>2</v>
      </c>
      <c r="T116" s="15"/>
      <c r="Y116" s="8"/>
      <c r="Z116" s="8">
        <f t="shared" si="2"/>
        <v>617</v>
      </c>
      <c r="AA116" s="8"/>
    </row>
    <row r="117" spans="1:32" x14ac:dyDescent="0.25">
      <c r="A117" s="5" t="s">
        <v>21</v>
      </c>
      <c r="B117" s="1" t="s">
        <v>106</v>
      </c>
      <c r="C117" s="1" t="s">
        <v>106</v>
      </c>
      <c r="D117" s="49" t="s">
        <v>11</v>
      </c>
      <c r="Y117" s="8"/>
      <c r="Z117" s="8"/>
      <c r="AA117" s="8"/>
    </row>
    <row r="118" spans="1:32" x14ac:dyDescent="0.25">
      <c r="A118" s="5" t="s">
        <v>21</v>
      </c>
      <c r="B118" s="1" t="s">
        <v>35</v>
      </c>
      <c r="D118" s="49" t="s">
        <v>12</v>
      </c>
      <c r="Y118" s="8"/>
      <c r="Z118" s="8"/>
      <c r="AA118" s="8"/>
    </row>
    <row r="119" spans="1:32" x14ac:dyDescent="0.25">
      <c r="A119" s="5" t="s">
        <v>21</v>
      </c>
      <c r="B119" s="1" t="s">
        <v>35</v>
      </c>
      <c r="C119" s="1">
        <v>1</v>
      </c>
      <c r="D119" s="49" t="s">
        <v>13</v>
      </c>
      <c r="G119" s="15"/>
      <c r="H119" s="1">
        <v>3</v>
      </c>
      <c r="I119" s="1">
        <v>6</v>
      </c>
      <c r="J119" s="1">
        <v>13</v>
      </c>
      <c r="K119" s="1">
        <v>45</v>
      </c>
      <c r="L119" s="1">
        <v>86</v>
      </c>
      <c r="M119" s="1">
        <v>315</v>
      </c>
      <c r="N119" s="1">
        <v>289</v>
      </c>
      <c r="O119" s="1">
        <v>44</v>
      </c>
      <c r="P119" s="1">
        <v>8</v>
      </c>
      <c r="R119" s="15"/>
      <c r="Y119" s="8" t="s">
        <v>83</v>
      </c>
      <c r="Z119" s="8">
        <f t="shared" si="2"/>
        <v>809</v>
      </c>
      <c r="AA119" s="8"/>
      <c r="AB119" t="s">
        <v>49</v>
      </c>
      <c r="AC119" t="s">
        <v>86</v>
      </c>
    </row>
    <row r="120" spans="1:32" x14ac:dyDescent="0.25">
      <c r="A120" s="5" t="s">
        <v>21</v>
      </c>
      <c r="B120" s="1" t="s">
        <v>35</v>
      </c>
      <c r="C120" s="1">
        <v>0.5</v>
      </c>
      <c r="D120" s="49" t="s">
        <v>14</v>
      </c>
      <c r="Y120" s="8"/>
      <c r="Z120" s="8"/>
      <c r="AA120" s="8"/>
    </row>
    <row r="121" spans="1:32" x14ac:dyDescent="0.25">
      <c r="A121" s="5" t="s">
        <v>21</v>
      </c>
      <c r="B121" s="1">
        <v>2</v>
      </c>
      <c r="C121" s="1">
        <v>0.5</v>
      </c>
      <c r="D121" s="49" t="s">
        <v>15</v>
      </c>
      <c r="Y121" s="8"/>
      <c r="Z121" s="8"/>
      <c r="AA121" s="8"/>
    </row>
    <row r="122" spans="1:32" x14ac:dyDescent="0.25">
      <c r="A122" s="5" t="s">
        <v>26</v>
      </c>
      <c r="B122" s="1" t="s">
        <v>35</v>
      </c>
      <c r="C122" s="1">
        <v>2</v>
      </c>
      <c r="D122" s="48" t="s">
        <v>7</v>
      </c>
      <c r="I122" s="9">
        <v>1</v>
      </c>
      <c r="J122" s="9">
        <v>1</v>
      </c>
      <c r="K122" s="9">
        <v>1</v>
      </c>
      <c r="L122" s="9">
        <v>23</v>
      </c>
      <c r="M122" s="9">
        <v>115</v>
      </c>
      <c r="N122" s="9">
        <v>194</v>
      </c>
      <c r="O122" s="9">
        <v>108</v>
      </c>
      <c r="P122" s="10">
        <v>4</v>
      </c>
      <c r="Y122" s="8">
        <v>4</v>
      </c>
      <c r="Z122" s="8">
        <f t="shared" si="2"/>
        <v>447</v>
      </c>
      <c r="AA122" s="21">
        <f>0/Z122</f>
        <v>0</v>
      </c>
      <c r="AB122" t="s">
        <v>49</v>
      </c>
      <c r="AC122" t="s">
        <v>39</v>
      </c>
      <c r="AD122" t="s">
        <v>91</v>
      </c>
      <c r="AF122" t="s">
        <v>119</v>
      </c>
    </row>
    <row r="123" spans="1:32" x14ac:dyDescent="0.25">
      <c r="A123" s="5" t="s">
        <v>26</v>
      </c>
      <c r="B123" s="1" t="s">
        <v>35</v>
      </c>
      <c r="C123" s="3" t="s">
        <v>94</v>
      </c>
      <c r="D123" s="48" t="s">
        <v>6</v>
      </c>
      <c r="G123" s="14" t="s">
        <v>40</v>
      </c>
      <c r="Y123" s="8"/>
      <c r="Z123" s="8"/>
      <c r="AA123" s="8"/>
    </row>
    <row r="124" spans="1:32" x14ac:dyDescent="0.25">
      <c r="A124" s="5" t="s">
        <v>26</v>
      </c>
      <c r="B124" s="1" t="s">
        <v>35</v>
      </c>
      <c r="C124" s="15">
        <v>1</v>
      </c>
      <c r="D124" s="48" t="s">
        <v>8</v>
      </c>
      <c r="G124" s="15"/>
      <c r="H124" s="1">
        <v>1</v>
      </c>
      <c r="I124" s="1">
        <v>0</v>
      </c>
      <c r="J124" s="1">
        <v>1</v>
      </c>
      <c r="K124" s="1">
        <v>15</v>
      </c>
      <c r="L124" s="1">
        <v>32</v>
      </c>
      <c r="M124" s="1">
        <v>95</v>
      </c>
      <c r="N124" s="1">
        <v>77</v>
      </c>
      <c r="O124" s="1">
        <v>13</v>
      </c>
      <c r="T124" s="15"/>
      <c r="Y124" s="8"/>
      <c r="Z124" s="8">
        <f t="shared" si="2"/>
        <v>234</v>
      </c>
      <c r="AA124" s="8"/>
      <c r="AB124" t="s">
        <v>80</v>
      </c>
      <c r="AC124" t="s">
        <v>88</v>
      </c>
    </row>
    <row r="125" spans="1:32" x14ac:dyDescent="0.25">
      <c r="A125" s="5" t="s">
        <v>26</v>
      </c>
      <c r="B125" s="1" t="s">
        <v>35</v>
      </c>
      <c r="C125" s="1">
        <v>1</v>
      </c>
      <c r="D125" s="48" t="s">
        <v>9</v>
      </c>
      <c r="H125" s="9">
        <v>3</v>
      </c>
      <c r="I125" s="9">
        <v>3</v>
      </c>
      <c r="J125" s="9">
        <v>21</v>
      </c>
      <c r="K125" s="9">
        <v>47</v>
      </c>
      <c r="L125" s="9">
        <v>99</v>
      </c>
      <c r="M125" s="9">
        <v>203</v>
      </c>
      <c r="N125" s="9">
        <v>146</v>
      </c>
      <c r="O125" s="10">
        <v>55</v>
      </c>
      <c r="P125" s="11">
        <v>2</v>
      </c>
      <c r="Q125" s="1">
        <v>0</v>
      </c>
      <c r="R125" s="11">
        <v>1</v>
      </c>
      <c r="Y125" s="8">
        <v>6</v>
      </c>
      <c r="Z125" s="8">
        <f t="shared" si="2"/>
        <v>580</v>
      </c>
      <c r="AA125" s="21">
        <f>3/Z125</f>
        <v>5.1724137931034482E-3</v>
      </c>
      <c r="AB125" t="s">
        <v>49</v>
      </c>
      <c r="AC125" t="s">
        <v>39</v>
      </c>
      <c r="AD125" t="s">
        <v>91</v>
      </c>
      <c r="AF125" t="s">
        <v>119</v>
      </c>
    </row>
    <row r="126" spans="1:32" x14ac:dyDescent="0.25">
      <c r="A126" s="5" t="s">
        <v>26</v>
      </c>
      <c r="B126" s="1" t="s">
        <v>35</v>
      </c>
      <c r="C126" s="15">
        <v>0.5</v>
      </c>
      <c r="D126" s="48" t="s">
        <v>10</v>
      </c>
      <c r="G126" s="15"/>
      <c r="H126" s="1">
        <v>1</v>
      </c>
      <c r="I126" s="1">
        <v>7</v>
      </c>
      <c r="J126" s="1">
        <v>14</v>
      </c>
      <c r="K126" s="1">
        <v>24</v>
      </c>
      <c r="L126" s="1">
        <v>91</v>
      </c>
      <c r="M126" s="1">
        <v>101</v>
      </c>
      <c r="N126" s="1">
        <v>13</v>
      </c>
      <c r="O126" s="1">
        <v>1</v>
      </c>
      <c r="P126" s="1">
        <v>4</v>
      </c>
      <c r="S126" s="1">
        <v>2</v>
      </c>
      <c r="T126" s="15"/>
      <c r="Y126" s="8"/>
      <c r="Z126" s="8">
        <f t="shared" si="2"/>
        <v>258</v>
      </c>
      <c r="AA126" s="8"/>
    </row>
    <row r="127" spans="1:32" x14ac:dyDescent="0.25">
      <c r="A127" s="5" t="s">
        <v>26</v>
      </c>
      <c r="B127" s="1" t="s">
        <v>35</v>
      </c>
      <c r="C127" s="15">
        <v>1</v>
      </c>
      <c r="D127" s="48" t="s">
        <v>11</v>
      </c>
      <c r="Y127" s="8"/>
      <c r="Z127" s="8"/>
      <c r="AA127" s="8"/>
    </row>
    <row r="128" spans="1:32" x14ac:dyDescent="0.25">
      <c r="A128" s="5" t="s">
        <v>26</v>
      </c>
      <c r="B128" s="1" t="s">
        <v>35</v>
      </c>
      <c r="D128" s="48" t="s">
        <v>12</v>
      </c>
      <c r="G128" s="14" t="s">
        <v>42</v>
      </c>
      <c r="Y128" s="8"/>
      <c r="Z128" s="8"/>
      <c r="AA128" s="8"/>
      <c r="AB128" t="s">
        <v>80</v>
      </c>
      <c r="AC128" t="s">
        <v>86</v>
      </c>
    </row>
    <row r="129" spans="1:32" x14ac:dyDescent="0.25">
      <c r="A129" s="5" t="s">
        <v>26</v>
      </c>
      <c r="B129" s="1" t="s">
        <v>35</v>
      </c>
      <c r="C129" s="15">
        <v>1</v>
      </c>
      <c r="D129" s="48" t="s">
        <v>13</v>
      </c>
      <c r="G129" s="15"/>
      <c r="H129" s="1">
        <v>2</v>
      </c>
      <c r="I129" s="1">
        <v>2</v>
      </c>
      <c r="J129" s="1">
        <v>16</v>
      </c>
      <c r="K129" s="1">
        <v>29</v>
      </c>
      <c r="L129" s="1">
        <v>32</v>
      </c>
      <c r="M129" s="1">
        <v>17</v>
      </c>
      <c r="N129" s="1">
        <v>16</v>
      </c>
      <c r="O129" s="1">
        <v>5</v>
      </c>
      <c r="R129" s="15"/>
      <c r="Y129" s="8" t="s">
        <v>83</v>
      </c>
      <c r="Z129" s="8">
        <f t="shared" si="2"/>
        <v>119</v>
      </c>
      <c r="AA129" s="8"/>
    </row>
    <row r="130" spans="1:32" x14ac:dyDescent="0.25">
      <c r="A130" s="5" t="s">
        <v>26</v>
      </c>
      <c r="B130" s="1" t="s">
        <v>35</v>
      </c>
      <c r="C130" s="15">
        <v>0.06</v>
      </c>
      <c r="D130" s="48" t="s">
        <v>14</v>
      </c>
      <c r="Z130" s="8"/>
      <c r="AA130" s="8"/>
    </row>
    <row r="131" spans="1:32" x14ac:dyDescent="0.25">
      <c r="A131" s="5" t="s">
        <v>26</v>
      </c>
      <c r="C131" s="3" t="s">
        <v>94</v>
      </c>
      <c r="D131" s="48" t="s">
        <v>15</v>
      </c>
      <c r="G131" s="14" t="s">
        <v>40</v>
      </c>
      <c r="Y131" s="8"/>
      <c r="Z131" s="8"/>
      <c r="AA131" s="8"/>
    </row>
    <row r="132" spans="1:32" x14ac:dyDescent="0.25">
      <c r="A132" s="5" t="s">
        <v>27</v>
      </c>
      <c r="B132" s="1" t="s">
        <v>35</v>
      </c>
      <c r="C132" s="1">
        <v>1</v>
      </c>
      <c r="D132" s="49" t="s">
        <v>7</v>
      </c>
      <c r="K132" s="9">
        <v>5</v>
      </c>
      <c r="L132" s="9">
        <v>19</v>
      </c>
      <c r="M132" s="9">
        <v>41</v>
      </c>
      <c r="N132" s="9">
        <v>31</v>
      </c>
      <c r="O132" s="10">
        <v>8</v>
      </c>
      <c r="Y132" s="8">
        <v>7</v>
      </c>
      <c r="Z132" s="8">
        <f t="shared" si="2"/>
        <v>104</v>
      </c>
      <c r="AA132" s="21">
        <f>0/Z132</f>
        <v>0</v>
      </c>
      <c r="AB132" t="s">
        <v>52</v>
      </c>
      <c r="AC132" t="s">
        <v>95</v>
      </c>
      <c r="AD132" t="s">
        <v>91</v>
      </c>
      <c r="AF132" t="s">
        <v>117</v>
      </c>
    </row>
    <row r="133" spans="1:32" x14ac:dyDescent="0.25">
      <c r="A133" s="5" t="s">
        <v>27</v>
      </c>
      <c r="B133" s="1" t="s">
        <v>35</v>
      </c>
      <c r="C133" s="1" t="s">
        <v>94</v>
      </c>
      <c r="D133" s="49" t="s">
        <v>6</v>
      </c>
      <c r="G133" s="41" t="s">
        <v>40</v>
      </c>
      <c r="H133" s="13"/>
      <c r="I133" s="13"/>
      <c r="J133" s="13"/>
      <c r="K133" s="13"/>
      <c r="L133" s="13"/>
      <c r="M133" s="13"/>
      <c r="N133" s="13"/>
      <c r="O133" s="13"/>
      <c r="P133" s="13"/>
      <c r="Q133" s="13"/>
      <c r="R133" s="13"/>
      <c r="S133" s="13"/>
      <c r="T133" s="13"/>
      <c r="U133" s="13"/>
      <c r="V133" s="13"/>
      <c r="W133" s="13"/>
      <c r="X133" s="13"/>
      <c r="Y133" s="8">
        <v>6</v>
      </c>
      <c r="Z133" s="8">
        <v>46</v>
      </c>
      <c r="AA133" s="8" t="s">
        <v>35</v>
      </c>
      <c r="AB133" t="s">
        <v>52</v>
      </c>
      <c r="AC133" t="s">
        <v>95</v>
      </c>
      <c r="AD133" t="s">
        <v>91</v>
      </c>
      <c r="AF133" t="s">
        <v>117</v>
      </c>
    </row>
    <row r="134" spans="1:32" x14ac:dyDescent="0.25">
      <c r="A134" s="5" t="s">
        <v>27</v>
      </c>
      <c r="B134" s="1" t="s">
        <v>35</v>
      </c>
      <c r="C134" s="1">
        <v>0.5</v>
      </c>
      <c r="D134" s="49" t="s">
        <v>8</v>
      </c>
      <c r="H134" s="9">
        <v>2</v>
      </c>
      <c r="I134" s="1">
        <v>0</v>
      </c>
      <c r="J134" s="9">
        <v>3</v>
      </c>
      <c r="K134" s="9">
        <v>7</v>
      </c>
      <c r="L134" s="9">
        <v>50</v>
      </c>
      <c r="M134" s="9">
        <v>72</v>
      </c>
      <c r="N134" s="10">
        <v>30</v>
      </c>
      <c r="O134" s="11">
        <v>3</v>
      </c>
      <c r="Y134" s="8">
        <v>10</v>
      </c>
      <c r="Z134" s="8">
        <f t="shared" si="2"/>
        <v>167</v>
      </c>
      <c r="AA134" s="21">
        <f>3/Z134</f>
        <v>1.7964071856287425E-2</v>
      </c>
      <c r="AB134" t="s">
        <v>52</v>
      </c>
      <c r="AC134" t="s">
        <v>95</v>
      </c>
      <c r="AD134" t="s">
        <v>91</v>
      </c>
      <c r="AF134" t="s">
        <v>117</v>
      </c>
    </row>
    <row r="135" spans="1:32" x14ac:dyDescent="0.25">
      <c r="A135" s="5" t="s">
        <v>27</v>
      </c>
      <c r="B135" s="1" t="s">
        <v>35</v>
      </c>
      <c r="C135" s="1">
        <v>0.25</v>
      </c>
      <c r="D135" s="49" t="s">
        <v>9</v>
      </c>
      <c r="I135" s="9">
        <v>4</v>
      </c>
      <c r="J135" s="9">
        <v>9</v>
      </c>
      <c r="K135" s="9">
        <v>36</v>
      </c>
      <c r="L135" s="9">
        <v>49</v>
      </c>
      <c r="M135" s="10">
        <v>12</v>
      </c>
      <c r="N135" s="11">
        <v>2</v>
      </c>
      <c r="Y135" s="8">
        <v>7</v>
      </c>
      <c r="Z135" s="8">
        <f t="shared" si="2"/>
        <v>112</v>
      </c>
      <c r="AA135" s="21">
        <f>2/Z135</f>
        <v>1.7857142857142856E-2</v>
      </c>
      <c r="AB135" t="s">
        <v>52</v>
      </c>
      <c r="AC135" t="s">
        <v>95</v>
      </c>
      <c r="AD135" t="s">
        <v>91</v>
      </c>
      <c r="AF135" t="s">
        <v>117</v>
      </c>
    </row>
    <row r="136" spans="1:32" x14ac:dyDescent="0.25">
      <c r="A136" s="5" t="s">
        <v>27</v>
      </c>
      <c r="B136" s="1" t="s">
        <v>35</v>
      </c>
      <c r="C136" s="1">
        <v>1</v>
      </c>
      <c r="D136" s="49" t="s">
        <v>10</v>
      </c>
      <c r="H136" s="9">
        <v>1</v>
      </c>
      <c r="I136" s="9">
        <v>2</v>
      </c>
      <c r="J136" s="1">
        <v>0</v>
      </c>
      <c r="K136" s="9">
        <v>1</v>
      </c>
      <c r="L136" s="9">
        <v>33</v>
      </c>
      <c r="M136" s="9">
        <v>48</v>
      </c>
      <c r="N136" s="9">
        <v>32</v>
      </c>
      <c r="O136" s="10">
        <v>1</v>
      </c>
      <c r="P136" s="20"/>
      <c r="Y136" s="8">
        <v>8</v>
      </c>
      <c r="Z136" s="8">
        <f t="shared" si="2"/>
        <v>118</v>
      </c>
      <c r="AA136" s="21">
        <f>0/Z136</f>
        <v>0</v>
      </c>
      <c r="AB136" t="s">
        <v>52</v>
      </c>
      <c r="AC136" t="s">
        <v>95</v>
      </c>
      <c r="AD136" t="s">
        <v>91</v>
      </c>
      <c r="AF136" t="s">
        <v>117</v>
      </c>
    </row>
    <row r="137" spans="1:32" x14ac:dyDescent="0.25">
      <c r="A137" s="5" t="s">
        <v>27</v>
      </c>
      <c r="B137" s="1" t="s">
        <v>35</v>
      </c>
      <c r="C137" s="1">
        <v>4</v>
      </c>
      <c r="D137" s="49" t="s">
        <v>11</v>
      </c>
      <c r="L137" s="9">
        <v>1</v>
      </c>
      <c r="M137" s="9">
        <v>16</v>
      </c>
      <c r="N137" s="9">
        <v>40</v>
      </c>
      <c r="O137" s="9">
        <v>70</v>
      </c>
      <c r="P137" s="17">
        <v>35</v>
      </c>
      <c r="Q137" s="10">
        <v>19</v>
      </c>
      <c r="R137" s="11">
        <v>6</v>
      </c>
      <c r="S137" s="11">
        <v>4</v>
      </c>
      <c r="T137" s="11">
        <v>2</v>
      </c>
      <c r="Y137" s="8">
        <v>11</v>
      </c>
      <c r="Z137" s="8">
        <f t="shared" si="2"/>
        <v>193</v>
      </c>
      <c r="AA137" s="21">
        <f>12/Z137</f>
        <v>6.2176165803108807E-2</v>
      </c>
      <c r="AB137" t="s">
        <v>52</v>
      </c>
      <c r="AC137" t="s">
        <v>95</v>
      </c>
      <c r="AD137" t="s">
        <v>91</v>
      </c>
      <c r="AF137" t="s">
        <v>117</v>
      </c>
    </row>
    <row r="138" spans="1:32" x14ac:dyDescent="0.25">
      <c r="A138" s="5" t="s">
        <v>27</v>
      </c>
      <c r="B138" s="1" t="s">
        <v>35</v>
      </c>
      <c r="D138" s="49" t="s">
        <v>12</v>
      </c>
      <c r="G138" s="14" t="s">
        <v>48</v>
      </c>
      <c r="Y138" s="8">
        <v>4</v>
      </c>
      <c r="Z138" s="8">
        <v>29</v>
      </c>
      <c r="AA138" s="8"/>
      <c r="AF138" t="s">
        <v>117</v>
      </c>
    </row>
    <row r="139" spans="1:32" x14ac:dyDescent="0.25">
      <c r="A139" s="5" t="s">
        <v>27</v>
      </c>
      <c r="B139" s="1" t="s">
        <v>35</v>
      </c>
      <c r="C139" s="1">
        <v>1</v>
      </c>
      <c r="D139" s="49" t="s">
        <v>13</v>
      </c>
      <c r="I139" s="9">
        <v>5</v>
      </c>
      <c r="J139" s="9">
        <v>14</v>
      </c>
      <c r="K139" s="9">
        <v>19</v>
      </c>
      <c r="L139" s="9">
        <v>32</v>
      </c>
      <c r="M139" s="9">
        <v>23</v>
      </c>
      <c r="N139" s="10">
        <v>8</v>
      </c>
      <c r="Y139" s="8">
        <v>9</v>
      </c>
      <c r="Z139" s="8">
        <f t="shared" si="2"/>
        <v>101</v>
      </c>
      <c r="AA139" s="21">
        <f>0/Z139</f>
        <v>0</v>
      </c>
      <c r="AB139" t="s">
        <v>52</v>
      </c>
      <c r="AC139" t="s">
        <v>95</v>
      </c>
      <c r="AD139" t="s">
        <v>91</v>
      </c>
      <c r="AF139" t="s">
        <v>117</v>
      </c>
    </row>
    <row r="140" spans="1:32" x14ac:dyDescent="0.25">
      <c r="A140" s="5" t="s">
        <v>27</v>
      </c>
      <c r="B140" s="1" t="s">
        <v>35</v>
      </c>
      <c r="C140" s="1">
        <v>0.25</v>
      </c>
      <c r="D140" s="49" t="s">
        <v>14</v>
      </c>
      <c r="G140" s="9">
        <v>1</v>
      </c>
      <c r="H140" s="9">
        <v>2</v>
      </c>
      <c r="I140" s="9">
        <v>5</v>
      </c>
      <c r="J140" s="9">
        <v>28</v>
      </c>
      <c r="K140" s="9">
        <v>44</v>
      </c>
      <c r="L140" s="9">
        <v>22</v>
      </c>
      <c r="M140" s="10">
        <v>9</v>
      </c>
      <c r="N140" s="11">
        <v>1</v>
      </c>
      <c r="Y140" s="8">
        <v>8</v>
      </c>
      <c r="Z140" s="8">
        <f t="shared" si="2"/>
        <v>112</v>
      </c>
      <c r="AA140" s="21">
        <f>1/Z140</f>
        <v>8.9285714285714281E-3</v>
      </c>
      <c r="AB140" t="s">
        <v>52</v>
      </c>
      <c r="AC140" t="s">
        <v>95</v>
      </c>
      <c r="AD140" t="s">
        <v>91</v>
      </c>
      <c r="AF140" t="s">
        <v>117</v>
      </c>
    </row>
    <row r="141" spans="1:32" x14ac:dyDescent="0.25">
      <c r="A141" s="5" t="s">
        <v>27</v>
      </c>
      <c r="B141" s="1" t="s">
        <v>35</v>
      </c>
      <c r="C141" s="1">
        <v>0.06</v>
      </c>
      <c r="D141" s="49" t="s">
        <v>15</v>
      </c>
      <c r="H141" s="9">
        <v>6</v>
      </c>
      <c r="I141" s="9">
        <v>45</v>
      </c>
      <c r="J141" s="9">
        <v>92</v>
      </c>
      <c r="K141" s="10">
        <v>20</v>
      </c>
      <c r="L141" s="11">
        <v>8</v>
      </c>
      <c r="M141" s="11">
        <v>3</v>
      </c>
      <c r="N141" s="11">
        <v>1</v>
      </c>
      <c r="Y141" s="8">
        <v>11</v>
      </c>
      <c r="Z141" s="8">
        <f t="shared" si="2"/>
        <v>175</v>
      </c>
      <c r="AA141" s="21">
        <f>12/Z141</f>
        <v>6.8571428571428575E-2</v>
      </c>
      <c r="AB141" t="s">
        <v>52</v>
      </c>
      <c r="AC141" t="s">
        <v>95</v>
      </c>
      <c r="AD141" t="s">
        <v>91</v>
      </c>
      <c r="AF141" t="s">
        <v>117</v>
      </c>
    </row>
    <row r="142" spans="1:32" x14ac:dyDescent="0.25">
      <c r="A142" s="5" t="s">
        <v>31</v>
      </c>
      <c r="B142" s="1" t="s">
        <v>35</v>
      </c>
      <c r="C142" s="1" t="s">
        <v>35</v>
      </c>
      <c r="D142" s="48" t="s">
        <v>7</v>
      </c>
      <c r="G142" s="14" t="s">
        <v>48</v>
      </c>
      <c r="Y142" s="8"/>
      <c r="Z142" s="8"/>
      <c r="AA142" s="8"/>
      <c r="AF142" t="s">
        <v>117</v>
      </c>
    </row>
    <row r="143" spans="1:32" x14ac:dyDescent="0.25">
      <c r="A143" s="5" t="s">
        <v>31</v>
      </c>
      <c r="B143" s="1" t="s">
        <v>35</v>
      </c>
      <c r="C143" s="1" t="s">
        <v>35</v>
      </c>
      <c r="D143" s="48" t="s">
        <v>6</v>
      </c>
      <c r="G143" s="14" t="s">
        <v>48</v>
      </c>
      <c r="Y143" s="8"/>
      <c r="Z143" s="8"/>
      <c r="AA143" s="8"/>
      <c r="AF143" t="s">
        <v>117</v>
      </c>
    </row>
    <row r="144" spans="1:32" x14ac:dyDescent="0.25">
      <c r="A144" s="5" t="s">
        <v>31</v>
      </c>
      <c r="B144" s="1" t="s">
        <v>35</v>
      </c>
      <c r="C144" s="1" t="s">
        <v>35</v>
      </c>
      <c r="D144" s="48" t="s">
        <v>8</v>
      </c>
      <c r="G144" s="14" t="s">
        <v>48</v>
      </c>
      <c r="Y144" s="8"/>
      <c r="Z144" s="8"/>
      <c r="AA144" s="8"/>
      <c r="AF144" t="s">
        <v>117</v>
      </c>
    </row>
    <row r="145" spans="1:32" x14ac:dyDescent="0.25">
      <c r="A145" s="5" t="s">
        <v>31</v>
      </c>
      <c r="B145" s="1" t="s">
        <v>35</v>
      </c>
      <c r="C145" s="1" t="s">
        <v>35</v>
      </c>
      <c r="D145" s="48" t="s">
        <v>9</v>
      </c>
      <c r="G145" s="14" t="s">
        <v>48</v>
      </c>
      <c r="Y145" s="8"/>
      <c r="Z145" s="8"/>
      <c r="AA145" s="8"/>
      <c r="AF145" t="s">
        <v>117</v>
      </c>
    </row>
    <row r="146" spans="1:32" x14ac:dyDescent="0.25">
      <c r="A146" s="5" t="s">
        <v>31</v>
      </c>
      <c r="B146" s="1" t="s">
        <v>35</v>
      </c>
      <c r="C146" s="1" t="s">
        <v>35</v>
      </c>
      <c r="D146" s="48" t="s">
        <v>10</v>
      </c>
      <c r="G146" s="14" t="s">
        <v>48</v>
      </c>
      <c r="Y146" s="8"/>
      <c r="Z146" s="8"/>
      <c r="AA146" s="8"/>
      <c r="AF146" t="s">
        <v>117</v>
      </c>
    </row>
    <row r="147" spans="1:32" x14ac:dyDescent="0.25">
      <c r="A147" s="5" t="s">
        <v>31</v>
      </c>
      <c r="B147" s="1" t="s">
        <v>35</v>
      </c>
      <c r="C147" s="1" t="s">
        <v>35</v>
      </c>
      <c r="D147" s="48" t="s">
        <v>11</v>
      </c>
      <c r="G147" s="14" t="s">
        <v>48</v>
      </c>
      <c r="Y147" s="8"/>
      <c r="Z147" s="8"/>
      <c r="AA147" s="8"/>
      <c r="AF147" t="s">
        <v>117</v>
      </c>
    </row>
    <row r="148" spans="1:32" x14ac:dyDescent="0.25">
      <c r="A148" s="5" t="s">
        <v>31</v>
      </c>
      <c r="B148" s="1" t="s">
        <v>35</v>
      </c>
      <c r="C148" s="1" t="s">
        <v>35</v>
      </c>
      <c r="D148" s="48" t="s">
        <v>12</v>
      </c>
      <c r="G148" s="14" t="s">
        <v>48</v>
      </c>
      <c r="Y148" s="8"/>
      <c r="Z148" s="8"/>
      <c r="AA148" s="8"/>
      <c r="AF148" t="s">
        <v>117</v>
      </c>
    </row>
    <row r="149" spans="1:32" x14ac:dyDescent="0.25">
      <c r="A149" s="5" t="s">
        <v>31</v>
      </c>
      <c r="B149" s="1" t="s">
        <v>35</v>
      </c>
      <c r="C149" s="1" t="s">
        <v>35</v>
      </c>
      <c r="D149" s="48" t="s">
        <v>13</v>
      </c>
      <c r="G149" s="14" t="s">
        <v>48</v>
      </c>
      <c r="Y149" s="8"/>
      <c r="Z149" s="8"/>
      <c r="AA149" s="8"/>
      <c r="AF149" t="s">
        <v>117</v>
      </c>
    </row>
    <row r="150" spans="1:32" x14ac:dyDescent="0.25">
      <c r="A150" s="5" t="s">
        <v>31</v>
      </c>
      <c r="B150" s="1" t="s">
        <v>35</v>
      </c>
      <c r="C150" s="1" t="s">
        <v>35</v>
      </c>
      <c r="D150" s="48" t="s">
        <v>14</v>
      </c>
      <c r="G150" s="14" t="s">
        <v>48</v>
      </c>
      <c r="Y150" s="8"/>
      <c r="Z150" s="8"/>
      <c r="AA150" s="8"/>
      <c r="AF150" t="s">
        <v>117</v>
      </c>
    </row>
    <row r="151" spans="1:32" x14ac:dyDescent="0.25">
      <c r="A151" s="5" t="s">
        <v>31</v>
      </c>
      <c r="B151" s="1" t="s">
        <v>35</v>
      </c>
      <c r="C151" s="1" t="s">
        <v>35</v>
      </c>
      <c r="D151" s="48" t="s">
        <v>15</v>
      </c>
      <c r="G151" s="14" t="s">
        <v>48</v>
      </c>
      <c r="Y151" s="8"/>
      <c r="Z151" s="8"/>
      <c r="AA151" s="8"/>
      <c r="AF151" t="s">
        <v>117</v>
      </c>
    </row>
    <row r="152" spans="1:32" x14ac:dyDescent="0.25">
      <c r="A152" s="5" t="s">
        <v>29</v>
      </c>
      <c r="B152" s="1" t="s">
        <v>35</v>
      </c>
      <c r="C152" s="1">
        <v>2</v>
      </c>
      <c r="D152" s="49" t="s">
        <v>7</v>
      </c>
      <c r="G152" s="14"/>
      <c r="J152" s="9">
        <v>1</v>
      </c>
      <c r="K152" s="9">
        <v>3</v>
      </c>
      <c r="L152" s="9">
        <v>6</v>
      </c>
      <c r="M152" s="9">
        <v>29</v>
      </c>
      <c r="N152" s="9">
        <v>76</v>
      </c>
      <c r="O152" s="17">
        <v>43</v>
      </c>
      <c r="P152" s="23">
        <v>1</v>
      </c>
      <c r="Y152" s="8">
        <v>4</v>
      </c>
      <c r="Z152" s="8">
        <f t="shared" si="2"/>
        <v>159</v>
      </c>
      <c r="AA152" s="21">
        <f>0/Z152</f>
        <v>0</v>
      </c>
      <c r="AB152" t="s">
        <v>52</v>
      </c>
      <c r="AC152" t="s">
        <v>95</v>
      </c>
      <c r="AD152" t="s">
        <v>91</v>
      </c>
      <c r="AF152" t="s">
        <v>119</v>
      </c>
    </row>
    <row r="153" spans="1:32" x14ac:dyDescent="0.25">
      <c r="A153" s="5" t="s">
        <v>29</v>
      </c>
      <c r="B153" s="1" t="s">
        <v>35</v>
      </c>
      <c r="C153" s="3" t="s">
        <v>94</v>
      </c>
      <c r="D153" s="49" t="s">
        <v>6</v>
      </c>
      <c r="G153" s="14"/>
      <c r="Y153" s="8">
        <v>3</v>
      </c>
      <c r="Z153" s="8">
        <v>58</v>
      </c>
      <c r="AA153" s="8" t="s">
        <v>35</v>
      </c>
      <c r="AC153" t="s">
        <v>95</v>
      </c>
      <c r="AD153" t="s">
        <v>91</v>
      </c>
      <c r="AF153" t="s">
        <v>119</v>
      </c>
    </row>
    <row r="154" spans="1:32" x14ac:dyDescent="0.25">
      <c r="A154" s="5" t="s">
        <v>29</v>
      </c>
      <c r="B154" s="1" t="s">
        <v>35</v>
      </c>
      <c r="C154" s="1">
        <v>2</v>
      </c>
      <c r="D154" s="49" t="s">
        <v>8</v>
      </c>
      <c r="K154" s="9">
        <v>1</v>
      </c>
      <c r="L154" s="9">
        <v>6</v>
      </c>
      <c r="M154" s="9">
        <v>30</v>
      </c>
      <c r="N154" s="9">
        <v>48</v>
      </c>
      <c r="O154" s="9">
        <v>44</v>
      </c>
      <c r="P154" s="10">
        <v>16</v>
      </c>
      <c r="Y154" s="8">
        <v>5</v>
      </c>
      <c r="Z154" s="8">
        <f t="shared" ref="Z154:Z170" si="3">SUM(E154:X154)</f>
        <v>145</v>
      </c>
      <c r="AA154" s="21">
        <f>5/Z154</f>
        <v>3.4482758620689655E-2</v>
      </c>
      <c r="AB154" t="s">
        <v>49</v>
      </c>
      <c r="AC154" s="7" t="s">
        <v>38</v>
      </c>
      <c r="AD154" t="s">
        <v>91</v>
      </c>
      <c r="AF154" t="s">
        <v>119</v>
      </c>
    </row>
    <row r="155" spans="1:32" x14ac:dyDescent="0.25">
      <c r="A155" s="5" t="s">
        <v>29</v>
      </c>
      <c r="B155" s="1" t="s">
        <v>35</v>
      </c>
      <c r="C155" s="1">
        <v>1</v>
      </c>
      <c r="D155" s="49" t="s">
        <v>9</v>
      </c>
      <c r="G155" s="14"/>
      <c r="J155" s="9">
        <v>5</v>
      </c>
      <c r="K155" s="9">
        <v>32</v>
      </c>
      <c r="L155" s="9">
        <v>54</v>
      </c>
      <c r="M155" s="9">
        <v>50</v>
      </c>
      <c r="N155" s="17">
        <v>24</v>
      </c>
      <c r="O155" s="23">
        <v>2</v>
      </c>
      <c r="Y155" s="8">
        <v>4</v>
      </c>
      <c r="Z155" s="8">
        <f t="shared" si="3"/>
        <v>167</v>
      </c>
      <c r="AA155" s="21">
        <f>0/Z155</f>
        <v>0</v>
      </c>
      <c r="AB155" t="s">
        <v>52</v>
      </c>
      <c r="AC155" t="s">
        <v>95</v>
      </c>
      <c r="AD155" t="s">
        <v>91</v>
      </c>
      <c r="AF155" t="s">
        <v>119</v>
      </c>
    </row>
    <row r="156" spans="1:32" x14ac:dyDescent="0.25">
      <c r="A156" s="5" t="s">
        <v>29</v>
      </c>
      <c r="B156" s="1" t="s">
        <v>35</v>
      </c>
      <c r="C156" s="1">
        <v>1</v>
      </c>
      <c r="D156" s="49" t="s">
        <v>10</v>
      </c>
      <c r="K156" s="9">
        <v>1</v>
      </c>
      <c r="L156" s="9">
        <v>6</v>
      </c>
      <c r="M156" s="9">
        <v>46</v>
      </c>
      <c r="N156" s="9">
        <v>69</v>
      </c>
      <c r="O156" s="10">
        <v>23</v>
      </c>
      <c r="Y156" s="8">
        <v>3</v>
      </c>
      <c r="Z156" s="8">
        <f t="shared" si="3"/>
        <v>145</v>
      </c>
      <c r="AA156" s="21">
        <f>0/Z156</f>
        <v>0</v>
      </c>
      <c r="AB156" t="s">
        <v>49</v>
      </c>
      <c r="AC156" s="7" t="s">
        <v>38</v>
      </c>
      <c r="AD156" t="s">
        <v>91</v>
      </c>
      <c r="AF156" t="s">
        <v>119</v>
      </c>
    </row>
    <row r="157" spans="1:32" x14ac:dyDescent="0.25">
      <c r="A157" s="5" t="s">
        <v>29</v>
      </c>
      <c r="B157" s="1" t="s">
        <v>35</v>
      </c>
      <c r="C157" s="1">
        <v>2</v>
      </c>
      <c r="D157" s="49" t="s">
        <v>11</v>
      </c>
      <c r="L157" s="9">
        <v>2</v>
      </c>
      <c r="M157" s="9">
        <v>22</v>
      </c>
      <c r="N157" s="9">
        <v>47</v>
      </c>
      <c r="O157" s="9">
        <v>39</v>
      </c>
      <c r="P157" s="10">
        <v>16</v>
      </c>
      <c r="Q157" s="11">
        <v>9</v>
      </c>
      <c r="R157" s="11">
        <v>3</v>
      </c>
      <c r="S157" s="11">
        <v>3</v>
      </c>
      <c r="T157" s="11">
        <v>3</v>
      </c>
      <c r="U157" s="12">
        <v>0</v>
      </c>
      <c r="V157" s="11">
        <v>1</v>
      </c>
      <c r="Y157" s="8">
        <v>3</v>
      </c>
      <c r="Z157" s="8">
        <f t="shared" si="3"/>
        <v>145</v>
      </c>
      <c r="AA157" s="21">
        <f>19/Z157</f>
        <v>0.1310344827586207</v>
      </c>
      <c r="AB157" t="s">
        <v>49</v>
      </c>
      <c r="AC157" s="7" t="s">
        <v>38</v>
      </c>
      <c r="AD157" t="s">
        <v>91</v>
      </c>
      <c r="AF157" t="s">
        <v>119</v>
      </c>
    </row>
    <row r="158" spans="1:32" x14ac:dyDescent="0.25">
      <c r="A158" s="5" t="s">
        <v>29</v>
      </c>
      <c r="B158" s="1" t="s">
        <v>35</v>
      </c>
      <c r="C158" s="1" t="s">
        <v>35</v>
      </c>
      <c r="D158" s="49" t="s">
        <v>12</v>
      </c>
      <c r="G158" s="14" t="s">
        <v>42</v>
      </c>
      <c r="Y158" s="8">
        <v>1</v>
      </c>
      <c r="Z158" s="8">
        <v>14</v>
      </c>
      <c r="AA158" s="8" t="s">
        <v>35</v>
      </c>
      <c r="AB158" s="6" t="s">
        <v>96</v>
      </c>
      <c r="AF158" t="s">
        <v>119</v>
      </c>
    </row>
    <row r="159" spans="1:32" x14ac:dyDescent="0.25">
      <c r="A159" s="5" t="s">
        <v>29</v>
      </c>
      <c r="B159" s="1" t="s">
        <v>35</v>
      </c>
      <c r="C159" s="1">
        <v>0.5</v>
      </c>
      <c r="D159" s="49" t="s">
        <v>13</v>
      </c>
      <c r="G159" s="14"/>
      <c r="H159" s="9">
        <v>1</v>
      </c>
      <c r="I159" s="1">
        <v>0</v>
      </c>
      <c r="J159" s="9">
        <v>5</v>
      </c>
      <c r="K159" s="9">
        <v>33</v>
      </c>
      <c r="L159" s="9">
        <v>50</v>
      </c>
      <c r="M159" s="9">
        <v>34</v>
      </c>
      <c r="N159" s="23">
        <v>10</v>
      </c>
      <c r="O159" s="11">
        <v>2</v>
      </c>
      <c r="P159" s="12">
        <v>0</v>
      </c>
      <c r="Q159" s="11">
        <v>1</v>
      </c>
      <c r="Y159" s="8">
        <v>6</v>
      </c>
      <c r="Z159" s="8">
        <f t="shared" si="3"/>
        <v>136</v>
      </c>
      <c r="AA159" s="21">
        <f>3/Z159</f>
        <v>2.2058823529411766E-2</v>
      </c>
      <c r="AB159" t="s">
        <v>52</v>
      </c>
      <c r="AC159" t="s">
        <v>95</v>
      </c>
      <c r="AD159" t="s">
        <v>91</v>
      </c>
      <c r="AF159" t="s">
        <v>119</v>
      </c>
    </row>
    <row r="160" spans="1:32" x14ac:dyDescent="0.25">
      <c r="A160" s="5" t="s">
        <v>29</v>
      </c>
      <c r="B160" s="1" t="s">
        <v>35</v>
      </c>
      <c r="C160" s="1">
        <v>0.25</v>
      </c>
      <c r="D160" s="49" t="s">
        <v>14</v>
      </c>
      <c r="I160" s="9">
        <v>1</v>
      </c>
      <c r="J160" s="9">
        <v>18</v>
      </c>
      <c r="K160" s="9">
        <v>57</v>
      </c>
      <c r="L160" s="9">
        <v>49</v>
      </c>
      <c r="M160" s="10">
        <v>18</v>
      </c>
      <c r="N160" s="11">
        <v>2</v>
      </c>
      <c r="Y160" s="8">
        <v>3</v>
      </c>
      <c r="Z160" s="8">
        <f t="shared" si="3"/>
        <v>145</v>
      </c>
      <c r="AA160" s="21">
        <f>2/Z160</f>
        <v>1.3793103448275862E-2</v>
      </c>
      <c r="AB160" t="s">
        <v>49</v>
      </c>
      <c r="AC160" t="s">
        <v>39</v>
      </c>
      <c r="AD160" t="s">
        <v>91</v>
      </c>
      <c r="AF160" t="s">
        <v>119</v>
      </c>
    </row>
    <row r="161" spans="1:32" x14ac:dyDescent="0.25">
      <c r="A161" s="5" t="s">
        <v>29</v>
      </c>
      <c r="B161" s="1" t="s">
        <v>35</v>
      </c>
      <c r="C161" s="1">
        <v>0.125</v>
      </c>
      <c r="D161" s="49" t="s">
        <v>15</v>
      </c>
      <c r="H161" s="9">
        <v>25</v>
      </c>
      <c r="I161" s="9">
        <v>42</v>
      </c>
      <c r="J161" s="9">
        <v>35</v>
      </c>
      <c r="K161" s="9">
        <v>24</v>
      </c>
      <c r="L161" s="10">
        <v>8</v>
      </c>
      <c r="M161" s="11">
        <v>5</v>
      </c>
      <c r="N161" s="11">
        <v>5</v>
      </c>
      <c r="O161" s="11">
        <v>1</v>
      </c>
      <c r="Y161" s="8">
        <v>3</v>
      </c>
      <c r="Z161" s="8">
        <f t="shared" si="3"/>
        <v>145</v>
      </c>
      <c r="AA161" s="21">
        <f>5/Z161</f>
        <v>3.4482758620689655E-2</v>
      </c>
      <c r="AB161" t="s">
        <v>49</v>
      </c>
      <c r="AC161" t="s">
        <v>39</v>
      </c>
      <c r="AD161" t="s">
        <v>91</v>
      </c>
      <c r="AF161" t="s">
        <v>119</v>
      </c>
    </row>
    <row r="162" spans="1:32" x14ac:dyDescent="0.25">
      <c r="A162" s="5" t="s">
        <v>50</v>
      </c>
      <c r="B162" s="1" t="s">
        <v>35</v>
      </c>
      <c r="C162" s="1">
        <v>1</v>
      </c>
      <c r="D162" s="48" t="s">
        <v>7</v>
      </c>
      <c r="H162" s="3"/>
      <c r="I162" s="3"/>
      <c r="J162" s="9">
        <v>8</v>
      </c>
      <c r="K162" s="9">
        <v>36</v>
      </c>
      <c r="L162" s="17">
        <v>409</v>
      </c>
      <c r="M162" s="22">
        <v>967</v>
      </c>
      <c r="N162" s="22">
        <v>2150</v>
      </c>
      <c r="O162" s="23">
        <v>477</v>
      </c>
      <c r="P162" s="11">
        <v>3</v>
      </c>
      <c r="Q162" s="11">
        <v>2</v>
      </c>
      <c r="Y162" s="8">
        <v>7</v>
      </c>
      <c r="Z162" s="8">
        <f t="shared" si="3"/>
        <v>4052</v>
      </c>
      <c r="AA162" s="21">
        <f>5/Z162</f>
        <v>1.2339585389930898E-3</v>
      </c>
      <c r="AB162" t="s">
        <v>52</v>
      </c>
      <c r="AC162" t="s">
        <v>95</v>
      </c>
      <c r="AD162" t="s">
        <v>91</v>
      </c>
      <c r="AF162" t="s">
        <v>117</v>
      </c>
    </row>
    <row r="163" spans="1:32" x14ac:dyDescent="0.25">
      <c r="A163" s="5" t="s">
        <v>50</v>
      </c>
      <c r="B163" s="1" t="s">
        <v>35</v>
      </c>
      <c r="C163" s="3" t="s">
        <v>94</v>
      </c>
      <c r="D163" s="48" t="s">
        <v>6</v>
      </c>
      <c r="G163" s="41" t="s">
        <v>40</v>
      </c>
      <c r="H163" s="13"/>
      <c r="I163" s="13"/>
      <c r="J163" s="13"/>
      <c r="K163" s="39"/>
      <c r="L163" s="40"/>
      <c r="M163" s="39"/>
      <c r="N163" s="39"/>
      <c r="O163" s="39"/>
      <c r="P163" s="39"/>
      <c r="Q163" s="39"/>
      <c r="R163" s="39"/>
      <c r="S163" s="39"/>
      <c r="T163" s="39"/>
      <c r="U163" s="39"/>
      <c r="V163" s="39"/>
      <c r="W163" s="39"/>
      <c r="X163" s="39"/>
      <c r="Y163" s="8">
        <v>6</v>
      </c>
      <c r="Z163" s="8">
        <v>2361</v>
      </c>
      <c r="AA163" s="8" t="s">
        <v>35</v>
      </c>
      <c r="AB163" t="s">
        <v>52</v>
      </c>
      <c r="AC163" t="s">
        <v>95</v>
      </c>
      <c r="AD163" t="s">
        <v>91</v>
      </c>
      <c r="AF163" t="s">
        <v>117</v>
      </c>
    </row>
    <row r="164" spans="1:32" x14ac:dyDescent="0.25">
      <c r="A164" s="5" t="s">
        <v>50</v>
      </c>
      <c r="B164" s="1">
        <v>8</v>
      </c>
      <c r="C164" s="1">
        <v>4</v>
      </c>
      <c r="D164" s="48" t="s">
        <v>8</v>
      </c>
      <c r="H164" s="9">
        <v>4</v>
      </c>
      <c r="I164" s="9">
        <v>6</v>
      </c>
      <c r="J164" s="9">
        <v>11</v>
      </c>
      <c r="K164" s="9">
        <v>8</v>
      </c>
      <c r="L164" s="17">
        <v>24</v>
      </c>
      <c r="M164" s="22">
        <v>169</v>
      </c>
      <c r="N164" s="22">
        <v>681</v>
      </c>
      <c r="O164" s="22">
        <v>1031</v>
      </c>
      <c r="P164" s="9">
        <v>805</v>
      </c>
      <c r="Q164" s="10">
        <v>124</v>
      </c>
      <c r="R164" s="11">
        <v>1</v>
      </c>
      <c r="Y164" s="8">
        <v>7</v>
      </c>
      <c r="Z164" s="8">
        <f t="shared" si="3"/>
        <v>2864</v>
      </c>
      <c r="AA164" s="21">
        <f>1/Z164</f>
        <v>3.4916201117318437E-4</v>
      </c>
      <c r="AB164" t="s">
        <v>52</v>
      </c>
      <c r="AC164" t="s">
        <v>95</v>
      </c>
      <c r="AD164" t="s">
        <v>91</v>
      </c>
      <c r="AF164" t="s">
        <v>117</v>
      </c>
    </row>
    <row r="165" spans="1:32" x14ac:dyDescent="0.25">
      <c r="A165" s="5" t="s">
        <v>50</v>
      </c>
      <c r="B165" s="1">
        <v>8</v>
      </c>
      <c r="C165" s="1">
        <v>1</v>
      </c>
      <c r="D165" s="48" t="s">
        <v>9</v>
      </c>
      <c r="G165" s="9">
        <v>1</v>
      </c>
      <c r="H165" s="3">
        <v>0</v>
      </c>
      <c r="I165" s="9">
        <v>7</v>
      </c>
      <c r="J165" s="9">
        <v>11</v>
      </c>
      <c r="K165" s="9">
        <v>35</v>
      </c>
      <c r="L165" s="17">
        <v>361</v>
      </c>
      <c r="M165" s="22">
        <v>1108</v>
      </c>
      <c r="N165" s="22">
        <v>667</v>
      </c>
      <c r="O165" s="23">
        <v>269</v>
      </c>
      <c r="P165" s="11">
        <v>70</v>
      </c>
      <c r="Q165" s="11">
        <v>1</v>
      </c>
      <c r="Y165" s="8">
        <v>7</v>
      </c>
      <c r="Z165" s="8">
        <f t="shared" si="3"/>
        <v>2530</v>
      </c>
      <c r="AA165" s="21">
        <f>71/Z165</f>
        <v>2.8063241106719369E-2</v>
      </c>
      <c r="AB165" t="s">
        <v>52</v>
      </c>
      <c r="AC165" t="s">
        <v>95</v>
      </c>
      <c r="AD165" t="s">
        <v>91</v>
      </c>
      <c r="AF165" t="s">
        <v>117</v>
      </c>
    </row>
    <row r="166" spans="1:32" x14ac:dyDescent="0.25">
      <c r="A166" s="5" t="s">
        <v>50</v>
      </c>
      <c r="B166" s="1">
        <v>8</v>
      </c>
      <c r="C166" s="1">
        <v>2</v>
      </c>
      <c r="D166" s="48" t="s">
        <v>10</v>
      </c>
      <c r="G166" s="9">
        <v>1</v>
      </c>
      <c r="H166" s="9">
        <v>6</v>
      </c>
      <c r="I166" s="9">
        <v>9</v>
      </c>
      <c r="J166" s="9">
        <v>4</v>
      </c>
      <c r="K166" s="9">
        <v>4</v>
      </c>
      <c r="L166" s="17">
        <v>17</v>
      </c>
      <c r="M166" s="22">
        <v>104</v>
      </c>
      <c r="N166" s="22">
        <v>578</v>
      </c>
      <c r="O166" s="22">
        <v>1465</v>
      </c>
      <c r="P166" s="10">
        <v>395</v>
      </c>
      <c r="Q166" s="11">
        <v>2</v>
      </c>
      <c r="Y166" s="8">
        <v>7</v>
      </c>
      <c r="Z166" s="8">
        <f t="shared" si="3"/>
        <v>2585</v>
      </c>
      <c r="AA166" s="21">
        <f>2/Z166</f>
        <v>7.7369439071566729E-4</v>
      </c>
      <c r="AB166" t="s">
        <v>52</v>
      </c>
      <c r="AC166" t="s">
        <v>95</v>
      </c>
      <c r="AD166" t="s">
        <v>91</v>
      </c>
      <c r="AF166" t="s">
        <v>117</v>
      </c>
    </row>
    <row r="167" spans="1:32" x14ac:dyDescent="0.25">
      <c r="A167" s="5" t="s">
        <v>50</v>
      </c>
      <c r="B167" s="1">
        <v>8</v>
      </c>
      <c r="C167" s="1">
        <v>2</v>
      </c>
      <c r="D167" s="48" t="s">
        <v>11</v>
      </c>
      <c r="H167" s="3"/>
      <c r="I167" s="3"/>
      <c r="J167" s="3"/>
      <c r="K167" s="22">
        <v>7</v>
      </c>
      <c r="L167" s="22">
        <v>154</v>
      </c>
      <c r="M167" s="22">
        <v>904</v>
      </c>
      <c r="N167" s="22">
        <v>2722</v>
      </c>
      <c r="O167" s="22">
        <v>1304</v>
      </c>
      <c r="P167" s="10">
        <v>428</v>
      </c>
      <c r="Q167" s="11">
        <v>127</v>
      </c>
      <c r="R167" s="11">
        <v>130</v>
      </c>
      <c r="S167" s="11">
        <v>113</v>
      </c>
      <c r="T167" s="11">
        <v>57</v>
      </c>
      <c r="U167" s="11">
        <v>18</v>
      </c>
      <c r="V167" s="11">
        <v>11</v>
      </c>
      <c r="W167" s="11">
        <v>1</v>
      </c>
      <c r="Y167" s="8">
        <v>9</v>
      </c>
      <c r="Z167" s="8">
        <f t="shared" si="3"/>
        <v>5976</v>
      </c>
      <c r="AA167" s="21">
        <f>457/Z167</f>
        <v>7.6472556894243635E-2</v>
      </c>
      <c r="AB167" t="s">
        <v>52</v>
      </c>
      <c r="AC167" t="s">
        <v>95</v>
      </c>
      <c r="AD167" t="s">
        <v>91</v>
      </c>
      <c r="AF167" t="s">
        <v>117</v>
      </c>
    </row>
    <row r="168" spans="1:32" x14ac:dyDescent="0.25">
      <c r="A168" s="5" t="s">
        <v>50</v>
      </c>
      <c r="B168" s="1" t="s">
        <v>35</v>
      </c>
      <c r="C168" s="3" t="s">
        <v>94</v>
      </c>
      <c r="D168" s="48" t="s">
        <v>12</v>
      </c>
      <c r="G168" s="41" t="s">
        <v>93</v>
      </c>
      <c r="H168" s="13"/>
      <c r="I168" s="13"/>
      <c r="J168" s="13"/>
      <c r="K168" s="13"/>
      <c r="L168" s="13"/>
      <c r="M168" s="13"/>
      <c r="N168" s="13"/>
      <c r="O168" s="13"/>
      <c r="P168" s="13"/>
      <c r="Q168" s="13"/>
      <c r="R168" s="13"/>
      <c r="S168" s="13"/>
      <c r="T168" s="13"/>
      <c r="U168" s="13"/>
      <c r="V168" s="13"/>
      <c r="W168" s="13"/>
      <c r="X168" s="13"/>
      <c r="Y168" s="8">
        <v>3</v>
      </c>
      <c r="Z168" s="8" t="s">
        <v>35</v>
      </c>
      <c r="AA168" s="8" t="s">
        <v>35</v>
      </c>
      <c r="AB168" t="s">
        <v>52</v>
      </c>
      <c r="AC168" t="s">
        <v>95</v>
      </c>
      <c r="AD168" t="s">
        <v>91</v>
      </c>
      <c r="AF168" t="s">
        <v>117</v>
      </c>
    </row>
    <row r="169" spans="1:32" x14ac:dyDescent="0.25">
      <c r="A169" s="5" t="s">
        <v>50</v>
      </c>
      <c r="B169" s="1" t="s">
        <v>35</v>
      </c>
      <c r="C169" s="1">
        <v>0.5</v>
      </c>
      <c r="D169" s="48" t="s">
        <v>13</v>
      </c>
      <c r="G169" s="9">
        <v>1</v>
      </c>
      <c r="H169" s="9">
        <v>20</v>
      </c>
      <c r="I169" s="9">
        <v>65</v>
      </c>
      <c r="J169" s="22">
        <v>249</v>
      </c>
      <c r="K169" s="22">
        <v>424</v>
      </c>
      <c r="L169" s="22">
        <v>482</v>
      </c>
      <c r="M169" s="22">
        <v>245</v>
      </c>
      <c r="N169" s="23">
        <v>57</v>
      </c>
      <c r="O169" s="11">
        <v>6</v>
      </c>
      <c r="Y169" s="8">
        <v>7</v>
      </c>
      <c r="Z169" s="8">
        <f t="shared" si="3"/>
        <v>1549</v>
      </c>
      <c r="AA169" s="21">
        <f>6/Z169</f>
        <v>3.8734667527437058E-3</v>
      </c>
      <c r="AB169" t="s">
        <v>52</v>
      </c>
      <c r="AC169" t="s">
        <v>95</v>
      </c>
      <c r="AD169" t="s">
        <v>91</v>
      </c>
      <c r="AF169" t="s">
        <v>117</v>
      </c>
    </row>
    <row r="170" spans="1:32" x14ac:dyDescent="0.25">
      <c r="A170" s="5" t="s">
        <v>50</v>
      </c>
      <c r="B170" s="1" t="s">
        <v>35</v>
      </c>
      <c r="C170" s="1">
        <v>0.25</v>
      </c>
      <c r="D170" s="48" t="s">
        <v>14</v>
      </c>
      <c r="G170" s="9">
        <v>1</v>
      </c>
      <c r="H170" s="9">
        <v>2</v>
      </c>
      <c r="I170" s="9">
        <v>124</v>
      </c>
      <c r="J170" s="9">
        <v>414</v>
      </c>
      <c r="K170" s="9">
        <v>805</v>
      </c>
      <c r="L170" s="17">
        <v>544</v>
      </c>
      <c r="M170" s="23">
        <v>138</v>
      </c>
      <c r="N170" s="11">
        <v>13</v>
      </c>
      <c r="O170" s="11">
        <v>4</v>
      </c>
      <c r="Y170" s="8">
        <v>7</v>
      </c>
      <c r="Z170" s="8">
        <f t="shared" si="3"/>
        <v>2045</v>
      </c>
      <c r="AA170" s="21">
        <f>17/Z170</f>
        <v>8.3129584352078234E-3</v>
      </c>
      <c r="AB170" t="s">
        <v>52</v>
      </c>
      <c r="AC170" t="s">
        <v>95</v>
      </c>
      <c r="AD170" t="s">
        <v>91</v>
      </c>
      <c r="AF170" t="s">
        <v>117</v>
      </c>
    </row>
    <row r="171" spans="1:32" x14ac:dyDescent="0.25">
      <c r="A171" s="5" t="s">
        <v>50</v>
      </c>
      <c r="B171" s="1">
        <v>1</v>
      </c>
      <c r="C171" s="3" t="s">
        <v>94</v>
      </c>
      <c r="D171" s="48" t="s">
        <v>15</v>
      </c>
      <c r="G171" s="41" t="s">
        <v>45</v>
      </c>
      <c r="H171" s="24"/>
      <c r="I171" s="24"/>
      <c r="J171" s="24"/>
      <c r="K171" s="24"/>
      <c r="L171" s="38"/>
      <c r="M171" s="39"/>
      <c r="N171" s="39"/>
      <c r="O171" s="39"/>
      <c r="P171" s="24"/>
      <c r="Q171" s="24"/>
      <c r="R171" s="24"/>
      <c r="S171" s="24"/>
      <c r="T171" s="24"/>
      <c r="U171" s="24"/>
      <c r="V171" s="24"/>
      <c r="W171" s="24"/>
      <c r="X171" s="24"/>
      <c r="Y171" s="8">
        <v>9</v>
      </c>
      <c r="Z171" s="8">
        <v>5190</v>
      </c>
      <c r="AA171" s="21" t="s">
        <v>35</v>
      </c>
      <c r="AB171" t="s">
        <v>52</v>
      </c>
      <c r="AC171" t="s">
        <v>95</v>
      </c>
      <c r="AD171" t="s">
        <v>91</v>
      </c>
      <c r="AF171" t="s">
        <v>117</v>
      </c>
    </row>
    <row r="172" spans="1:32" x14ac:dyDescent="0.25">
      <c r="A172" s="43" t="s">
        <v>105</v>
      </c>
      <c r="B172" s="42" t="s">
        <v>35</v>
      </c>
      <c r="C172" s="42" t="s">
        <v>35</v>
      </c>
      <c r="D172" s="49" t="s">
        <v>7</v>
      </c>
      <c r="K172" s="9">
        <v>6</v>
      </c>
      <c r="L172" s="9">
        <v>66</v>
      </c>
      <c r="M172" s="9">
        <v>59</v>
      </c>
      <c r="N172" s="9">
        <v>50</v>
      </c>
      <c r="O172" s="10">
        <v>16</v>
      </c>
      <c r="Y172" s="8">
        <v>6</v>
      </c>
      <c r="Z172" s="8">
        <v>197</v>
      </c>
      <c r="AA172" s="21">
        <f>0/Z172</f>
        <v>0</v>
      </c>
      <c r="AB172" s="6" t="s">
        <v>96</v>
      </c>
      <c r="AC172" t="s">
        <v>97</v>
      </c>
      <c r="AD172" t="s">
        <v>98</v>
      </c>
      <c r="AF172" t="s">
        <v>120</v>
      </c>
    </row>
    <row r="173" spans="1:32" x14ac:dyDescent="0.25">
      <c r="A173" s="5" t="s">
        <v>105</v>
      </c>
      <c r="B173" s="1" t="s">
        <v>35</v>
      </c>
      <c r="C173" s="1" t="s">
        <v>35</v>
      </c>
      <c r="D173" s="49" t="s">
        <v>6</v>
      </c>
      <c r="G173" s="41" t="s">
        <v>40</v>
      </c>
      <c r="H173" s="13"/>
      <c r="I173" s="13"/>
      <c r="J173" s="13"/>
      <c r="K173" s="39"/>
      <c r="L173" s="40"/>
      <c r="M173" s="39"/>
      <c r="N173" s="39"/>
      <c r="O173" s="39"/>
      <c r="P173" s="39"/>
      <c r="Q173" s="39"/>
      <c r="R173" s="39"/>
      <c r="S173" s="39"/>
      <c r="T173" s="39"/>
      <c r="U173" s="39"/>
      <c r="V173" s="39"/>
      <c r="W173" s="39"/>
      <c r="X173" s="39"/>
      <c r="Y173" s="8">
        <v>4</v>
      </c>
      <c r="Z173" s="8">
        <v>42</v>
      </c>
      <c r="AA173" s="21" t="s">
        <v>35</v>
      </c>
      <c r="AB173" s="6" t="s">
        <v>96</v>
      </c>
      <c r="AC173" t="s">
        <v>97</v>
      </c>
      <c r="AD173" t="s">
        <v>98</v>
      </c>
      <c r="AF173" t="s">
        <v>120</v>
      </c>
    </row>
    <row r="174" spans="1:32" x14ac:dyDescent="0.25">
      <c r="A174" s="5" t="s">
        <v>105</v>
      </c>
      <c r="B174" s="1" t="s">
        <v>35</v>
      </c>
      <c r="C174" s="1" t="s">
        <v>35</v>
      </c>
      <c r="D174" s="49" t="s">
        <v>8</v>
      </c>
      <c r="G174" s="14" t="s">
        <v>48</v>
      </c>
      <c r="Y174" s="8">
        <v>6</v>
      </c>
      <c r="Z174" s="8">
        <v>97</v>
      </c>
      <c r="AA174" s="21" t="s">
        <v>35</v>
      </c>
      <c r="AB174" s="6" t="s">
        <v>96</v>
      </c>
      <c r="AF174" t="s">
        <v>120</v>
      </c>
    </row>
    <row r="175" spans="1:32" x14ac:dyDescent="0.25">
      <c r="A175" s="5" t="s">
        <v>105</v>
      </c>
      <c r="B175" s="1" t="s">
        <v>35</v>
      </c>
      <c r="C175" s="1" t="s">
        <v>35</v>
      </c>
      <c r="D175" s="49" t="s">
        <v>9</v>
      </c>
      <c r="G175" s="14" t="s">
        <v>41</v>
      </c>
      <c r="Y175" s="8">
        <v>6</v>
      </c>
      <c r="Z175" s="8">
        <v>179</v>
      </c>
      <c r="AA175" s="21" t="s">
        <v>35</v>
      </c>
      <c r="AB175" s="6" t="s">
        <v>96</v>
      </c>
      <c r="AF175" t="s">
        <v>120</v>
      </c>
    </row>
    <row r="176" spans="1:32" x14ac:dyDescent="0.25">
      <c r="A176" s="43" t="s">
        <v>105</v>
      </c>
      <c r="B176" s="42" t="s">
        <v>35</v>
      </c>
      <c r="C176" s="42" t="s">
        <v>35</v>
      </c>
      <c r="D176" s="49" t="s">
        <v>10</v>
      </c>
      <c r="G176" s="9">
        <v>14</v>
      </c>
      <c r="H176" s="9">
        <v>11</v>
      </c>
      <c r="I176" s="9">
        <v>38</v>
      </c>
      <c r="J176" s="9">
        <v>54</v>
      </c>
      <c r="K176" s="9">
        <v>18</v>
      </c>
      <c r="L176" s="10">
        <v>4</v>
      </c>
      <c r="M176" s="11">
        <v>2</v>
      </c>
      <c r="N176" s="1">
        <v>0</v>
      </c>
      <c r="O176" s="1">
        <v>0</v>
      </c>
      <c r="P176" s="11">
        <v>2</v>
      </c>
      <c r="Q176" s="11">
        <v>1</v>
      </c>
      <c r="Y176" s="8">
        <v>5</v>
      </c>
      <c r="Z176" s="8">
        <v>144</v>
      </c>
      <c r="AA176" s="21">
        <f>5/Z176</f>
        <v>3.4722222222222224E-2</v>
      </c>
      <c r="AB176" s="6" t="s">
        <v>96</v>
      </c>
      <c r="AC176" t="s">
        <v>97</v>
      </c>
      <c r="AD176" t="s">
        <v>98</v>
      </c>
      <c r="AE176" t="s">
        <v>99</v>
      </c>
      <c r="AF176" t="s">
        <v>120</v>
      </c>
    </row>
    <row r="177" spans="1:32" x14ac:dyDescent="0.25">
      <c r="A177" s="43" t="s">
        <v>105</v>
      </c>
      <c r="B177" s="42" t="s">
        <v>35</v>
      </c>
      <c r="C177" s="42" t="s">
        <v>35</v>
      </c>
      <c r="D177" s="49" t="s">
        <v>11</v>
      </c>
      <c r="M177" s="9">
        <v>3</v>
      </c>
      <c r="N177" s="9">
        <v>6</v>
      </c>
      <c r="O177" s="9">
        <v>28</v>
      </c>
      <c r="P177" s="9">
        <v>89</v>
      </c>
      <c r="Q177" s="9">
        <v>55</v>
      </c>
      <c r="R177" s="10">
        <v>20</v>
      </c>
      <c r="S177" s="11">
        <v>5</v>
      </c>
      <c r="T177" s="1">
        <v>0</v>
      </c>
      <c r="U177" s="11">
        <v>1</v>
      </c>
      <c r="Y177" s="8">
        <v>7</v>
      </c>
      <c r="Z177" s="8">
        <f t="shared" ref="Z177:Z180" si="4">SUM(E177:X177)</f>
        <v>207</v>
      </c>
      <c r="AA177" s="21">
        <f>6/Z177</f>
        <v>2.8985507246376812E-2</v>
      </c>
      <c r="AB177" s="6" t="s">
        <v>96</v>
      </c>
      <c r="AC177" t="s">
        <v>97</v>
      </c>
      <c r="AD177" t="s">
        <v>98</v>
      </c>
      <c r="AF177" t="s">
        <v>120</v>
      </c>
    </row>
    <row r="178" spans="1:32" x14ac:dyDescent="0.25">
      <c r="A178" s="5" t="s">
        <v>105</v>
      </c>
      <c r="B178" s="1" t="s">
        <v>35</v>
      </c>
      <c r="C178" s="1" t="s">
        <v>35</v>
      </c>
      <c r="D178" s="49" t="s">
        <v>12</v>
      </c>
      <c r="G178" s="14" t="s">
        <v>48</v>
      </c>
      <c r="Y178" s="8">
        <v>3</v>
      </c>
      <c r="Z178" s="8">
        <v>109</v>
      </c>
      <c r="AA178" s="21" t="s">
        <v>35</v>
      </c>
      <c r="AB178" s="6" t="s">
        <v>96</v>
      </c>
      <c r="AE178" t="s">
        <v>109</v>
      </c>
      <c r="AF178" t="s">
        <v>120</v>
      </c>
    </row>
    <row r="179" spans="1:32" x14ac:dyDescent="0.25">
      <c r="A179" s="43" t="s">
        <v>105</v>
      </c>
      <c r="B179" s="42" t="s">
        <v>35</v>
      </c>
      <c r="C179" s="42" t="s">
        <v>35</v>
      </c>
      <c r="D179" s="49" t="s">
        <v>13</v>
      </c>
      <c r="I179" s="9">
        <v>3</v>
      </c>
      <c r="J179" s="9">
        <v>5</v>
      </c>
      <c r="K179" s="9">
        <v>11</v>
      </c>
      <c r="L179" s="9">
        <v>45</v>
      </c>
      <c r="M179" s="9">
        <v>80</v>
      </c>
      <c r="N179" s="9">
        <v>39</v>
      </c>
      <c r="O179" s="10">
        <v>2</v>
      </c>
      <c r="P179" s="11">
        <v>1</v>
      </c>
      <c r="Y179" s="8">
        <v>7</v>
      </c>
      <c r="Z179" s="8">
        <f t="shared" si="4"/>
        <v>186</v>
      </c>
      <c r="AA179" s="21">
        <f>1/Z179</f>
        <v>5.3763440860215058E-3</v>
      </c>
      <c r="AB179" s="6" t="s">
        <v>96</v>
      </c>
      <c r="AC179" t="s">
        <v>97</v>
      </c>
      <c r="AD179" t="s">
        <v>98</v>
      </c>
      <c r="AF179" t="s">
        <v>120</v>
      </c>
    </row>
    <row r="180" spans="1:32" x14ac:dyDescent="0.25">
      <c r="A180" s="43" t="s">
        <v>105</v>
      </c>
      <c r="B180" s="42" t="s">
        <v>35</v>
      </c>
      <c r="C180" s="42" t="s">
        <v>35</v>
      </c>
      <c r="D180" s="49" t="s">
        <v>14</v>
      </c>
      <c r="I180" s="9">
        <v>1</v>
      </c>
      <c r="J180" s="9">
        <v>4</v>
      </c>
      <c r="K180" s="9">
        <v>3</v>
      </c>
      <c r="L180" s="9">
        <v>16</v>
      </c>
      <c r="M180" s="9">
        <v>42</v>
      </c>
      <c r="N180" s="9">
        <v>87</v>
      </c>
      <c r="O180" s="9">
        <v>28</v>
      </c>
      <c r="P180" s="10">
        <v>3</v>
      </c>
      <c r="Y180" s="8">
        <v>6</v>
      </c>
      <c r="Z180" s="8">
        <f t="shared" si="4"/>
        <v>184</v>
      </c>
      <c r="AA180" s="21">
        <f>0/Z180</f>
        <v>0</v>
      </c>
      <c r="AB180" s="6" t="s">
        <v>96</v>
      </c>
      <c r="AC180" t="s">
        <v>97</v>
      </c>
      <c r="AD180" t="s">
        <v>98</v>
      </c>
      <c r="AF180" t="s">
        <v>120</v>
      </c>
    </row>
    <row r="181" spans="1:32" x14ac:dyDescent="0.25">
      <c r="A181" s="43" t="s">
        <v>105</v>
      </c>
      <c r="B181" s="42" t="s">
        <v>35</v>
      </c>
      <c r="C181" s="42" t="s">
        <v>35</v>
      </c>
      <c r="D181" s="49" t="s">
        <v>15</v>
      </c>
      <c r="I181" s="9">
        <v>6</v>
      </c>
      <c r="J181" s="9">
        <v>7</v>
      </c>
      <c r="K181" s="9">
        <v>23</v>
      </c>
      <c r="L181" s="9">
        <v>113</v>
      </c>
      <c r="M181" s="10">
        <v>48</v>
      </c>
      <c r="N181" s="11">
        <v>8</v>
      </c>
      <c r="O181" s="1">
        <v>0</v>
      </c>
      <c r="P181" s="11">
        <v>1</v>
      </c>
      <c r="Y181" s="8">
        <v>7</v>
      </c>
      <c r="Z181" s="8">
        <v>206</v>
      </c>
      <c r="AA181" s="21">
        <f>9/Z181</f>
        <v>4.3689320388349516E-2</v>
      </c>
      <c r="AB181" s="6" t="s">
        <v>96</v>
      </c>
      <c r="AC181" t="s">
        <v>97</v>
      </c>
      <c r="AD181" t="s">
        <v>98</v>
      </c>
      <c r="AF181" t="s">
        <v>120</v>
      </c>
    </row>
    <row r="182" spans="1:32" x14ac:dyDescent="0.25">
      <c r="A182" s="5" t="s">
        <v>30</v>
      </c>
      <c r="B182" s="1" t="s">
        <v>35</v>
      </c>
      <c r="C182" s="1" t="s">
        <v>35</v>
      </c>
      <c r="D182" s="48" t="s">
        <v>7</v>
      </c>
      <c r="G182" s="14" t="s">
        <v>48</v>
      </c>
      <c r="Y182" s="8" t="s">
        <v>35</v>
      </c>
      <c r="Z182" s="8" t="s">
        <v>35</v>
      </c>
      <c r="AA182" s="8" t="s">
        <v>35</v>
      </c>
      <c r="AB182" s="6" t="s">
        <v>96</v>
      </c>
      <c r="AF182" t="s">
        <v>117</v>
      </c>
    </row>
    <row r="183" spans="1:32" x14ac:dyDescent="0.25">
      <c r="A183" s="5" t="s">
        <v>30</v>
      </c>
      <c r="B183" s="1" t="s">
        <v>35</v>
      </c>
      <c r="C183" s="1" t="s">
        <v>35</v>
      </c>
      <c r="D183" s="48" t="s">
        <v>6</v>
      </c>
      <c r="G183" s="14" t="s">
        <v>48</v>
      </c>
      <c r="Y183" s="8" t="s">
        <v>35</v>
      </c>
      <c r="Z183" s="8" t="s">
        <v>35</v>
      </c>
      <c r="AA183" s="8" t="s">
        <v>35</v>
      </c>
      <c r="AB183" s="6" t="s">
        <v>96</v>
      </c>
      <c r="AF183" t="s">
        <v>117</v>
      </c>
    </row>
    <row r="184" spans="1:32" x14ac:dyDescent="0.25">
      <c r="A184" s="5" t="s">
        <v>30</v>
      </c>
      <c r="B184" s="1" t="s">
        <v>35</v>
      </c>
      <c r="C184" s="1" t="s">
        <v>35</v>
      </c>
      <c r="D184" s="48" t="s">
        <v>8</v>
      </c>
      <c r="G184" s="14" t="s">
        <v>48</v>
      </c>
      <c r="Y184" s="8" t="s">
        <v>35</v>
      </c>
      <c r="Z184" s="8" t="s">
        <v>35</v>
      </c>
      <c r="AA184" s="8" t="s">
        <v>35</v>
      </c>
      <c r="AB184" s="6" t="s">
        <v>96</v>
      </c>
      <c r="AF184" t="s">
        <v>117</v>
      </c>
    </row>
    <row r="185" spans="1:32" x14ac:dyDescent="0.25">
      <c r="A185" s="5" t="s">
        <v>30</v>
      </c>
      <c r="B185" s="1" t="s">
        <v>35</v>
      </c>
      <c r="C185" s="1" t="s">
        <v>35</v>
      </c>
      <c r="D185" s="48" t="s">
        <v>9</v>
      </c>
      <c r="G185" s="14" t="s">
        <v>48</v>
      </c>
      <c r="Y185" s="8" t="s">
        <v>35</v>
      </c>
      <c r="Z185" s="8" t="s">
        <v>35</v>
      </c>
      <c r="AA185" s="8" t="s">
        <v>35</v>
      </c>
      <c r="AB185" s="6" t="s">
        <v>96</v>
      </c>
      <c r="AF185" t="s">
        <v>117</v>
      </c>
    </row>
    <row r="186" spans="1:32" x14ac:dyDescent="0.25">
      <c r="A186" s="5" t="s">
        <v>30</v>
      </c>
      <c r="B186" s="1" t="s">
        <v>35</v>
      </c>
      <c r="C186" s="1" t="s">
        <v>35</v>
      </c>
      <c r="D186" s="48" t="s">
        <v>10</v>
      </c>
      <c r="G186" s="14" t="s">
        <v>48</v>
      </c>
      <c r="Y186" s="8" t="s">
        <v>35</v>
      </c>
      <c r="Z186" s="8" t="s">
        <v>35</v>
      </c>
      <c r="AA186" s="8" t="s">
        <v>35</v>
      </c>
      <c r="AB186" s="6" t="s">
        <v>96</v>
      </c>
      <c r="AF186" t="s">
        <v>117</v>
      </c>
    </row>
    <row r="187" spans="1:32" x14ac:dyDescent="0.25">
      <c r="A187" s="43" t="s">
        <v>30</v>
      </c>
      <c r="B187" s="42" t="s">
        <v>35</v>
      </c>
      <c r="C187" s="42">
        <v>16</v>
      </c>
      <c r="D187" s="48" t="s">
        <v>11</v>
      </c>
      <c r="M187" s="9">
        <v>1</v>
      </c>
      <c r="N187" s="9">
        <v>1</v>
      </c>
      <c r="O187" s="9">
        <v>3</v>
      </c>
      <c r="P187" s="9">
        <v>13</v>
      </c>
      <c r="Q187" s="9">
        <v>37</v>
      </c>
      <c r="R187" s="9">
        <v>29</v>
      </c>
      <c r="S187" s="10">
        <v>8</v>
      </c>
      <c r="T187" s="11">
        <v>2</v>
      </c>
      <c r="U187" s="11">
        <v>1</v>
      </c>
      <c r="V187" s="11">
        <v>5</v>
      </c>
      <c r="Y187" s="8">
        <v>6</v>
      </c>
      <c r="Z187" s="8">
        <f>SUM(E187:X187)</f>
        <v>100</v>
      </c>
      <c r="AA187" s="21">
        <f>8/Z187</f>
        <v>0.08</v>
      </c>
      <c r="AB187" s="6" t="s">
        <v>96</v>
      </c>
      <c r="AC187" t="s">
        <v>97</v>
      </c>
      <c r="AD187" t="s">
        <v>98</v>
      </c>
      <c r="AF187" t="s">
        <v>117</v>
      </c>
    </row>
    <row r="188" spans="1:32" x14ac:dyDescent="0.25">
      <c r="A188" s="5" t="s">
        <v>30</v>
      </c>
      <c r="B188" s="1" t="s">
        <v>35</v>
      </c>
      <c r="C188" s="1" t="s">
        <v>35</v>
      </c>
      <c r="D188" s="48" t="s">
        <v>12</v>
      </c>
      <c r="G188" s="14" t="s">
        <v>48</v>
      </c>
      <c r="Y188" s="8"/>
      <c r="Z188" s="8"/>
      <c r="AA188" s="8"/>
      <c r="AF188" t="s">
        <v>117</v>
      </c>
    </row>
    <row r="189" spans="1:32" x14ac:dyDescent="0.25">
      <c r="A189" s="5" t="s">
        <v>30</v>
      </c>
      <c r="B189" s="1" t="s">
        <v>35</v>
      </c>
      <c r="C189" s="1" t="s">
        <v>35</v>
      </c>
      <c r="D189" s="48" t="s">
        <v>13</v>
      </c>
      <c r="G189" s="14" t="s">
        <v>48</v>
      </c>
      <c r="Y189" s="8"/>
      <c r="Z189" s="8"/>
      <c r="AA189" s="8"/>
      <c r="AF189" t="s">
        <v>117</v>
      </c>
    </row>
    <row r="190" spans="1:32" x14ac:dyDescent="0.25">
      <c r="A190" s="5" t="s">
        <v>30</v>
      </c>
      <c r="B190" s="1" t="s">
        <v>35</v>
      </c>
      <c r="C190" s="1" t="s">
        <v>35</v>
      </c>
      <c r="D190" s="48" t="s">
        <v>14</v>
      </c>
      <c r="G190" s="14" t="s">
        <v>48</v>
      </c>
      <c r="Y190" s="8"/>
      <c r="Z190" s="8"/>
      <c r="AA190" s="8"/>
      <c r="AF190" t="s">
        <v>117</v>
      </c>
    </row>
    <row r="191" spans="1:32" x14ac:dyDescent="0.25">
      <c r="A191" s="5" t="s">
        <v>30</v>
      </c>
      <c r="B191" s="1" t="s">
        <v>35</v>
      </c>
      <c r="C191" s="1" t="s">
        <v>35</v>
      </c>
      <c r="D191" s="48" t="s">
        <v>15</v>
      </c>
      <c r="G191" s="14" t="s">
        <v>48</v>
      </c>
      <c r="Y191" s="8"/>
      <c r="Z191" s="8"/>
      <c r="AA191" s="8"/>
      <c r="AF191" t="s">
        <v>117</v>
      </c>
    </row>
    <row r="192" spans="1:32" x14ac:dyDescent="0.25">
      <c r="A192" s="5" t="s">
        <v>32</v>
      </c>
      <c r="B192" s="1" t="s">
        <v>35</v>
      </c>
      <c r="C192" s="1" t="s">
        <v>35</v>
      </c>
      <c r="D192" s="49" t="s">
        <v>7</v>
      </c>
      <c r="G192" s="14" t="s">
        <v>48</v>
      </c>
      <c r="Y192" s="8"/>
      <c r="Z192" s="8"/>
      <c r="AA192" s="8"/>
      <c r="AF192" t="s">
        <v>117</v>
      </c>
    </row>
    <row r="193" spans="1:32" x14ac:dyDescent="0.25">
      <c r="A193" s="5" t="s">
        <v>32</v>
      </c>
      <c r="B193" s="1" t="s">
        <v>35</v>
      </c>
      <c r="C193" s="1" t="s">
        <v>35</v>
      </c>
      <c r="D193" s="49" t="s">
        <v>6</v>
      </c>
      <c r="G193" s="14" t="s">
        <v>48</v>
      </c>
      <c r="Y193" s="8"/>
      <c r="Z193" s="8"/>
      <c r="AA193" s="8"/>
      <c r="AF193" t="s">
        <v>117</v>
      </c>
    </row>
    <row r="194" spans="1:32" x14ac:dyDescent="0.25">
      <c r="A194" s="5" t="s">
        <v>32</v>
      </c>
      <c r="B194" s="1" t="s">
        <v>35</v>
      </c>
      <c r="C194" s="1" t="s">
        <v>35</v>
      </c>
      <c r="D194" s="49" t="s">
        <v>8</v>
      </c>
      <c r="G194" s="14" t="s">
        <v>48</v>
      </c>
      <c r="Y194" s="8"/>
      <c r="Z194" s="8"/>
      <c r="AA194" s="8"/>
      <c r="AF194" t="s">
        <v>117</v>
      </c>
    </row>
    <row r="195" spans="1:32" x14ac:dyDescent="0.25">
      <c r="A195" s="5" t="s">
        <v>32</v>
      </c>
      <c r="B195" s="1" t="s">
        <v>35</v>
      </c>
      <c r="C195" s="1" t="s">
        <v>35</v>
      </c>
      <c r="D195" s="49" t="s">
        <v>9</v>
      </c>
      <c r="G195" s="14" t="s">
        <v>48</v>
      </c>
      <c r="Y195" s="8"/>
      <c r="Z195" s="8"/>
      <c r="AA195" s="8"/>
      <c r="AF195" t="s">
        <v>117</v>
      </c>
    </row>
    <row r="196" spans="1:32" x14ac:dyDescent="0.25">
      <c r="A196" s="5" t="s">
        <v>32</v>
      </c>
      <c r="B196" s="1" t="s">
        <v>35</v>
      </c>
      <c r="C196" s="1" t="s">
        <v>35</v>
      </c>
      <c r="D196" s="49" t="s">
        <v>10</v>
      </c>
      <c r="G196" s="14" t="s">
        <v>48</v>
      </c>
      <c r="Y196" s="8"/>
      <c r="Z196" s="8"/>
      <c r="AA196" s="8"/>
      <c r="AF196" t="s">
        <v>117</v>
      </c>
    </row>
    <row r="197" spans="1:32" x14ac:dyDescent="0.25">
      <c r="A197" s="43" t="s">
        <v>32</v>
      </c>
      <c r="B197" s="42" t="s">
        <v>35</v>
      </c>
      <c r="C197" s="42">
        <v>8</v>
      </c>
      <c r="D197" s="49" t="s">
        <v>11</v>
      </c>
      <c r="L197" s="9">
        <v>3</v>
      </c>
      <c r="M197" s="9">
        <v>1</v>
      </c>
      <c r="N197" s="9">
        <v>9</v>
      </c>
      <c r="O197" s="9">
        <v>39</v>
      </c>
      <c r="P197" s="9">
        <v>19</v>
      </c>
      <c r="Q197" s="9">
        <v>32</v>
      </c>
      <c r="R197" s="10">
        <v>8</v>
      </c>
      <c r="S197" s="1">
        <v>0</v>
      </c>
      <c r="T197" s="1">
        <v>0</v>
      </c>
      <c r="U197" s="1">
        <v>0</v>
      </c>
      <c r="V197" s="11">
        <v>1</v>
      </c>
      <c r="Y197" s="8">
        <v>12</v>
      </c>
      <c r="Z197" s="8">
        <v>112</v>
      </c>
      <c r="AA197" s="21">
        <f>1/Z197</f>
        <v>8.9285714285714281E-3</v>
      </c>
      <c r="AB197" s="6" t="s">
        <v>96</v>
      </c>
      <c r="AC197" t="s">
        <v>97</v>
      </c>
      <c r="AD197" t="s">
        <v>98</v>
      </c>
      <c r="AF197" t="s">
        <v>117</v>
      </c>
    </row>
    <row r="198" spans="1:32" x14ac:dyDescent="0.25">
      <c r="A198" s="5" t="s">
        <v>32</v>
      </c>
      <c r="B198" s="1" t="s">
        <v>35</v>
      </c>
      <c r="C198" s="1" t="s">
        <v>35</v>
      </c>
      <c r="D198" s="49" t="s">
        <v>12</v>
      </c>
      <c r="G198" s="14" t="s">
        <v>48</v>
      </c>
      <c r="Y198" s="8"/>
      <c r="Z198" s="8"/>
      <c r="AA198" s="8"/>
      <c r="AF198" t="s">
        <v>117</v>
      </c>
    </row>
    <row r="199" spans="1:32" x14ac:dyDescent="0.25">
      <c r="A199" s="5" t="s">
        <v>32</v>
      </c>
      <c r="B199" s="1" t="s">
        <v>35</v>
      </c>
      <c r="C199" s="1" t="s">
        <v>35</v>
      </c>
      <c r="D199" s="49" t="s">
        <v>13</v>
      </c>
      <c r="G199" s="14" t="s">
        <v>48</v>
      </c>
      <c r="Y199" s="8"/>
      <c r="Z199" s="8"/>
      <c r="AA199" s="8"/>
      <c r="AF199" t="s">
        <v>117</v>
      </c>
    </row>
    <row r="200" spans="1:32" x14ac:dyDescent="0.25">
      <c r="A200" s="5" t="s">
        <v>32</v>
      </c>
      <c r="B200" s="1" t="s">
        <v>35</v>
      </c>
      <c r="C200" s="1" t="s">
        <v>35</v>
      </c>
      <c r="D200" s="49" t="s">
        <v>14</v>
      </c>
      <c r="G200" s="14" t="s">
        <v>48</v>
      </c>
      <c r="Y200" s="8"/>
      <c r="Z200" s="8"/>
      <c r="AA200" s="8"/>
      <c r="AF200" t="s">
        <v>117</v>
      </c>
    </row>
    <row r="201" spans="1:32" x14ac:dyDescent="0.25">
      <c r="A201" s="43" t="s">
        <v>32</v>
      </c>
      <c r="B201" s="42" t="s">
        <v>35</v>
      </c>
      <c r="C201" s="42" t="s">
        <v>94</v>
      </c>
      <c r="D201" s="49" t="s">
        <v>15</v>
      </c>
      <c r="G201" s="41" t="s">
        <v>93</v>
      </c>
      <c r="H201" s="13"/>
      <c r="I201" s="13"/>
      <c r="J201" s="13"/>
      <c r="K201" s="13"/>
      <c r="L201" s="13"/>
      <c r="M201" s="13"/>
      <c r="N201" s="13"/>
      <c r="O201" s="13"/>
      <c r="P201" s="13"/>
      <c r="Q201" s="13"/>
      <c r="R201" s="13"/>
      <c r="S201" s="13"/>
      <c r="T201" s="13"/>
      <c r="U201" s="13"/>
      <c r="V201" s="13"/>
      <c r="W201" s="13"/>
      <c r="X201" s="13"/>
      <c r="Y201" s="8">
        <v>11</v>
      </c>
      <c r="Z201" s="8">
        <v>101</v>
      </c>
      <c r="AA201" s="8" t="s">
        <v>35</v>
      </c>
      <c r="AF201" t="s">
        <v>117</v>
      </c>
    </row>
    <row r="202" spans="1:32" x14ac:dyDescent="0.25">
      <c r="A202" s="5" t="s">
        <v>84</v>
      </c>
      <c r="B202" s="1" t="s">
        <v>35</v>
      </c>
      <c r="C202" s="1">
        <v>2</v>
      </c>
      <c r="D202" s="48" t="s">
        <v>7</v>
      </c>
      <c r="I202" s="15"/>
      <c r="J202" s="1">
        <v>1</v>
      </c>
      <c r="K202" s="1">
        <v>5</v>
      </c>
      <c r="L202" s="1">
        <v>30</v>
      </c>
      <c r="M202" s="1">
        <v>91</v>
      </c>
      <c r="N202" s="1">
        <v>511</v>
      </c>
      <c r="O202" s="1">
        <v>1362</v>
      </c>
      <c r="P202" s="20">
        <v>57</v>
      </c>
      <c r="Q202" s="1">
        <v>5</v>
      </c>
      <c r="S202" s="15"/>
      <c r="Y202" s="8"/>
      <c r="Z202" s="8">
        <f t="shared" ref="Z202:Z209" si="5">SUM(E202:X202)</f>
        <v>2062</v>
      </c>
      <c r="AA202" s="8"/>
      <c r="AB202" t="s">
        <v>89</v>
      </c>
      <c r="AD202" t="s">
        <v>81</v>
      </c>
    </row>
    <row r="203" spans="1:32" x14ac:dyDescent="0.25">
      <c r="A203" s="5" t="s">
        <v>84</v>
      </c>
      <c r="B203" s="1" t="s">
        <v>35</v>
      </c>
      <c r="C203" s="1" t="s">
        <v>35</v>
      </c>
      <c r="D203" s="48" t="s">
        <v>6</v>
      </c>
      <c r="J203" s="15"/>
      <c r="K203" s="1">
        <v>745</v>
      </c>
      <c r="L203" s="1">
        <v>920</v>
      </c>
      <c r="M203" s="1">
        <v>198</v>
      </c>
      <c r="N203" s="1">
        <v>38</v>
      </c>
      <c r="O203" s="1">
        <v>6</v>
      </c>
      <c r="P203" s="1">
        <v>4</v>
      </c>
      <c r="Q203" s="1">
        <v>5</v>
      </c>
      <c r="R203" s="1">
        <v>14</v>
      </c>
      <c r="S203" s="1">
        <v>5</v>
      </c>
      <c r="T203" s="1">
        <v>38</v>
      </c>
      <c r="U203" s="1">
        <v>63</v>
      </c>
      <c r="V203" s="15"/>
      <c r="Y203" s="8"/>
      <c r="Z203" s="8">
        <f t="shared" si="5"/>
        <v>2036</v>
      </c>
      <c r="AA203" s="8"/>
    </row>
    <row r="204" spans="1:32" x14ac:dyDescent="0.25">
      <c r="A204" s="5" t="s">
        <v>84</v>
      </c>
      <c r="B204" s="1">
        <v>1</v>
      </c>
      <c r="C204" s="1">
        <v>0.12</v>
      </c>
      <c r="D204" s="48" t="s">
        <v>8</v>
      </c>
      <c r="G204" s="15"/>
      <c r="H204" s="1">
        <v>152</v>
      </c>
      <c r="I204" s="1">
        <v>449</v>
      </c>
      <c r="J204" s="1">
        <v>784</v>
      </c>
      <c r="K204" s="1">
        <v>419</v>
      </c>
      <c r="L204" s="1">
        <v>140</v>
      </c>
      <c r="M204" s="1">
        <v>47</v>
      </c>
      <c r="N204" s="1">
        <v>32</v>
      </c>
      <c r="O204" s="1">
        <v>11</v>
      </c>
      <c r="P204" s="1">
        <v>8</v>
      </c>
      <c r="T204" s="15"/>
      <c r="Y204" s="8"/>
      <c r="Z204" s="8">
        <f t="shared" si="5"/>
        <v>2042</v>
      </c>
      <c r="AA204" s="8"/>
      <c r="AB204" t="s">
        <v>89</v>
      </c>
      <c r="AD204" t="s">
        <v>88</v>
      </c>
    </row>
    <row r="205" spans="1:32" x14ac:dyDescent="0.25">
      <c r="A205" s="5" t="s">
        <v>84</v>
      </c>
      <c r="B205" s="1">
        <v>1</v>
      </c>
      <c r="C205" s="1" t="s">
        <v>35</v>
      </c>
      <c r="D205" s="48" t="s">
        <v>9</v>
      </c>
      <c r="Y205" s="8"/>
      <c r="Z205" s="8"/>
      <c r="AA205" s="8"/>
    </row>
    <row r="206" spans="1:32" x14ac:dyDescent="0.25">
      <c r="A206" s="5" t="s">
        <v>84</v>
      </c>
      <c r="B206" s="1">
        <v>1</v>
      </c>
      <c r="C206" s="1">
        <v>0.06</v>
      </c>
      <c r="D206" s="48" t="s">
        <v>10</v>
      </c>
      <c r="G206" s="15"/>
      <c r="H206" s="1">
        <v>71</v>
      </c>
      <c r="I206" s="1">
        <v>598</v>
      </c>
      <c r="J206" s="1">
        <v>588</v>
      </c>
      <c r="K206" s="1">
        <v>270</v>
      </c>
      <c r="L206" s="1">
        <v>54</v>
      </c>
      <c r="M206" s="1">
        <v>14</v>
      </c>
      <c r="N206" s="1">
        <v>2</v>
      </c>
      <c r="O206" s="1">
        <v>6</v>
      </c>
      <c r="P206" s="1">
        <v>0</v>
      </c>
      <c r="Q206" s="1">
        <v>1</v>
      </c>
      <c r="R206" s="1">
        <v>1</v>
      </c>
      <c r="T206" s="15"/>
      <c r="Y206" s="8"/>
      <c r="Z206" s="8">
        <f t="shared" si="5"/>
        <v>1605</v>
      </c>
      <c r="AA206" s="8"/>
      <c r="AB206" t="s">
        <v>89</v>
      </c>
      <c r="AD206" t="s">
        <v>88</v>
      </c>
    </row>
    <row r="207" spans="1:32" x14ac:dyDescent="0.25">
      <c r="A207" s="5" t="s">
        <v>84</v>
      </c>
      <c r="B207" s="1">
        <v>8</v>
      </c>
      <c r="C207" s="1">
        <v>1</v>
      </c>
      <c r="D207" s="48" t="s">
        <v>11</v>
      </c>
      <c r="Y207" s="8"/>
      <c r="Z207" s="8"/>
      <c r="AA207" s="8"/>
    </row>
    <row r="208" spans="1:32" x14ac:dyDescent="0.25">
      <c r="A208" s="5" t="s">
        <v>84</v>
      </c>
      <c r="B208" s="1" t="s">
        <v>35</v>
      </c>
      <c r="C208" s="1" t="s">
        <v>35</v>
      </c>
      <c r="D208" s="48" t="s">
        <v>12</v>
      </c>
      <c r="Y208" s="8"/>
      <c r="Z208" s="8"/>
      <c r="AA208" s="8"/>
    </row>
    <row r="209" spans="1:32" x14ac:dyDescent="0.25">
      <c r="A209" s="5" t="s">
        <v>84</v>
      </c>
      <c r="B209" s="1" t="s">
        <v>35</v>
      </c>
      <c r="C209" s="1">
        <v>0.5</v>
      </c>
      <c r="D209" s="48" t="s">
        <v>13</v>
      </c>
      <c r="G209" s="15"/>
      <c r="H209" s="3">
        <v>17</v>
      </c>
      <c r="I209" s="1">
        <v>77</v>
      </c>
      <c r="J209" s="1">
        <v>203</v>
      </c>
      <c r="K209" s="1">
        <v>330</v>
      </c>
      <c r="L209" s="1">
        <v>463</v>
      </c>
      <c r="M209" s="1">
        <v>1162</v>
      </c>
      <c r="N209" s="1">
        <v>1932</v>
      </c>
      <c r="O209" s="1">
        <v>973</v>
      </c>
      <c r="P209" s="1">
        <v>362</v>
      </c>
      <c r="Q209" s="1">
        <v>128</v>
      </c>
      <c r="R209" s="1">
        <v>122</v>
      </c>
      <c r="S209" s="35"/>
      <c r="Y209" s="8"/>
      <c r="Z209" s="8">
        <f t="shared" si="5"/>
        <v>5769</v>
      </c>
      <c r="AA209" s="8"/>
      <c r="AB209" t="s">
        <v>89</v>
      </c>
      <c r="AD209" t="s">
        <v>85</v>
      </c>
    </row>
    <row r="210" spans="1:32" x14ac:dyDescent="0.25">
      <c r="A210" s="5" t="s">
        <v>84</v>
      </c>
      <c r="B210" s="1" t="s">
        <v>35</v>
      </c>
      <c r="C210" s="1">
        <v>0.12</v>
      </c>
      <c r="D210" s="48" t="s">
        <v>14</v>
      </c>
      <c r="Y210" s="8"/>
      <c r="Z210" s="8"/>
      <c r="AA210" s="8"/>
    </row>
    <row r="211" spans="1:32" x14ac:dyDescent="0.25">
      <c r="A211" s="5" t="s">
        <v>84</v>
      </c>
      <c r="B211" s="1">
        <v>1</v>
      </c>
      <c r="C211" s="1">
        <v>0.12</v>
      </c>
      <c r="D211" s="48" t="s">
        <v>15</v>
      </c>
      <c r="Y211" s="8"/>
      <c r="Z211" s="8"/>
      <c r="AA211" s="8"/>
    </row>
    <row r="212" spans="1:32" x14ac:dyDescent="0.25">
      <c r="A212" s="5" t="s">
        <v>34</v>
      </c>
      <c r="B212" s="1" t="s">
        <v>35</v>
      </c>
      <c r="C212" s="1" t="s">
        <v>35</v>
      </c>
      <c r="D212" s="49" t="s">
        <v>7</v>
      </c>
      <c r="J212" s="1">
        <v>1</v>
      </c>
      <c r="K212" s="1">
        <v>10</v>
      </c>
      <c r="L212" s="1">
        <v>16</v>
      </c>
      <c r="M212" s="1">
        <v>17</v>
      </c>
      <c r="N212" s="1">
        <v>8</v>
      </c>
      <c r="O212" s="1">
        <v>2</v>
      </c>
      <c r="Y212" s="8">
        <v>4</v>
      </c>
      <c r="Z212" s="8">
        <v>54</v>
      </c>
      <c r="AA212" s="8"/>
      <c r="AE212" t="s">
        <v>113</v>
      </c>
      <c r="AF212" t="s">
        <v>117</v>
      </c>
    </row>
    <row r="213" spans="1:32" x14ac:dyDescent="0.25">
      <c r="A213" s="5" t="s">
        <v>34</v>
      </c>
      <c r="B213" s="1" t="s">
        <v>35</v>
      </c>
      <c r="C213" s="1" t="s">
        <v>35</v>
      </c>
      <c r="D213" s="49" t="s">
        <v>6</v>
      </c>
      <c r="G213" s="14" t="s">
        <v>48</v>
      </c>
      <c r="Y213" s="8">
        <v>4</v>
      </c>
      <c r="Z213" s="8">
        <v>38</v>
      </c>
      <c r="AA213" s="8"/>
      <c r="AE213" t="s">
        <v>113</v>
      </c>
      <c r="AF213" t="s">
        <v>117</v>
      </c>
    </row>
    <row r="214" spans="1:32" x14ac:dyDescent="0.25">
      <c r="A214" s="5" t="s">
        <v>34</v>
      </c>
      <c r="B214" s="1" t="s">
        <v>35</v>
      </c>
      <c r="C214" s="1" t="s">
        <v>114</v>
      </c>
      <c r="D214" s="49" t="s">
        <v>8</v>
      </c>
      <c r="H214" s="1">
        <v>17</v>
      </c>
      <c r="I214" s="1">
        <v>23</v>
      </c>
      <c r="J214" s="1">
        <v>10</v>
      </c>
      <c r="K214" s="1">
        <v>2</v>
      </c>
      <c r="L214" s="1">
        <v>1</v>
      </c>
      <c r="M214" s="1">
        <v>1</v>
      </c>
      <c r="Y214" s="8">
        <v>6</v>
      </c>
      <c r="Z214" s="8">
        <v>54</v>
      </c>
      <c r="AA214" s="8"/>
      <c r="AE214" t="s">
        <v>113</v>
      </c>
      <c r="AF214" t="s">
        <v>117</v>
      </c>
    </row>
    <row r="215" spans="1:32" x14ac:dyDescent="0.25">
      <c r="A215" s="5" t="s">
        <v>34</v>
      </c>
      <c r="B215" s="1" t="s">
        <v>35</v>
      </c>
      <c r="C215" s="1" t="s">
        <v>35</v>
      </c>
      <c r="D215" s="49" t="s">
        <v>9</v>
      </c>
      <c r="H215" s="1">
        <v>5</v>
      </c>
      <c r="I215" s="1">
        <v>20</v>
      </c>
      <c r="J215" s="1">
        <v>15</v>
      </c>
      <c r="K215" s="1">
        <v>0</v>
      </c>
      <c r="L215" s="1">
        <v>0</v>
      </c>
      <c r="M215" s="1">
        <v>1</v>
      </c>
      <c r="N215" s="1">
        <v>1</v>
      </c>
      <c r="Y215" s="8">
        <v>5</v>
      </c>
      <c r="Z215" s="8">
        <v>42</v>
      </c>
      <c r="AA215" s="8"/>
      <c r="AE215" t="s">
        <v>113</v>
      </c>
      <c r="AF215" t="s">
        <v>117</v>
      </c>
    </row>
    <row r="216" spans="1:32" x14ac:dyDescent="0.25">
      <c r="A216" s="5" t="s">
        <v>34</v>
      </c>
      <c r="B216" s="1" t="s">
        <v>35</v>
      </c>
      <c r="C216" s="1" t="s">
        <v>114</v>
      </c>
      <c r="D216" s="49" t="s">
        <v>10</v>
      </c>
      <c r="H216" s="1">
        <v>16</v>
      </c>
      <c r="I216" s="1">
        <v>17</v>
      </c>
      <c r="J216" s="1">
        <v>9</v>
      </c>
      <c r="K216" s="1">
        <v>1</v>
      </c>
      <c r="Y216" s="8">
        <v>5</v>
      </c>
      <c r="Z216" s="8">
        <v>43</v>
      </c>
      <c r="AA216" s="8"/>
      <c r="AE216" t="s">
        <v>113</v>
      </c>
      <c r="AF216" t="s">
        <v>117</v>
      </c>
    </row>
    <row r="217" spans="1:32" x14ac:dyDescent="0.25">
      <c r="A217" s="5" t="s">
        <v>34</v>
      </c>
      <c r="B217" s="1" t="s">
        <v>35</v>
      </c>
      <c r="C217" s="1" t="s">
        <v>114</v>
      </c>
      <c r="D217" s="49" t="s">
        <v>11</v>
      </c>
      <c r="G217" s="24"/>
      <c r="H217" s="24"/>
      <c r="I217" s="24"/>
      <c r="J217" s="24"/>
      <c r="K217" s="24"/>
      <c r="L217" s="1">
        <v>38</v>
      </c>
      <c r="M217" s="1">
        <v>19</v>
      </c>
      <c r="N217" s="1">
        <v>7</v>
      </c>
      <c r="O217" s="1">
        <v>0</v>
      </c>
      <c r="P217" s="1">
        <v>2</v>
      </c>
      <c r="Y217" s="8">
        <v>6</v>
      </c>
      <c r="Z217" s="8">
        <v>66</v>
      </c>
      <c r="AA217" s="8"/>
      <c r="AE217" t="s">
        <v>113</v>
      </c>
      <c r="AF217" t="s">
        <v>117</v>
      </c>
    </row>
    <row r="218" spans="1:32" x14ac:dyDescent="0.25">
      <c r="A218" s="5" t="s">
        <v>34</v>
      </c>
      <c r="B218" s="1" t="s">
        <v>35</v>
      </c>
      <c r="C218" s="1" t="s">
        <v>35</v>
      </c>
      <c r="D218" s="49" t="s">
        <v>12</v>
      </c>
      <c r="G218" s="14" t="s">
        <v>48</v>
      </c>
      <c r="Y218" s="8">
        <v>2</v>
      </c>
      <c r="Z218" s="8">
        <v>5</v>
      </c>
      <c r="AA218" s="8"/>
      <c r="AE218" t="s">
        <v>113</v>
      </c>
      <c r="AF218" t="s">
        <v>117</v>
      </c>
    </row>
    <row r="219" spans="1:32" x14ac:dyDescent="0.25">
      <c r="A219" s="5" t="s">
        <v>34</v>
      </c>
      <c r="B219" s="1" t="s">
        <v>35</v>
      </c>
      <c r="C219" s="1" t="s">
        <v>114</v>
      </c>
      <c r="D219" s="49" t="s">
        <v>13</v>
      </c>
      <c r="G219" s="24"/>
      <c r="H219" s="24"/>
      <c r="I219" s="1">
        <v>9</v>
      </c>
      <c r="J219" s="1">
        <v>18</v>
      </c>
      <c r="K219" s="1">
        <v>9</v>
      </c>
      <c r="L219" s="1">
        <v>8</v>
      </c>
      <c r="M219" s="1">
        <v>7</v>
      </c>
      <c r="Y219" s="8">
        <v>6</v>
      </c>
      <c r="Z219" s="8">
        <v>51</v>
      </c>
      <c r="AA219" s="8"/>
      <c r="AE219" t="s">
        <v>113</v>
      </c>
      <c r="AF219" t="s">
        <v>117</v>
      </c>
    </row>
    <row r="220" spans="1:32" x14ac:dyDescent="0.25">
      <c r="A220" s="5" t="s">
        <v>34</v>
      </c>
      <c r="B220" s="1" t="s">
        <v>35</v>
      </c>
      <c r="C220" s="1" t="s">
        <v>35</v>
      </c>
      <c r="D220" s="49" t="s">
        <v>14</v>
      </c>
      <c r="G220" s="24"/>
      <c r="H220" s="1">
        <v>10</v>
      </c>
      <c r="I220" s="1">
        <v>11</v>
      </c>
      <c r="J220" s="1">
        <v>9</v>
      </c>
      <c r="K220" s="1">
        <v>9</v>
      </c>
      <c r="L220" s="1">
        <v>3</v>
      </c>
      <c r="Y220" s="8">
        <v>6</v>
      </c>
      <c r="Z220" s="8">
        <v>42</v>
      </c>
      <c r="AA220" s="8"/>
      <c r="AE220" t="s">
        <v>113</v>
      </c>
      <c r="AF220" t="s">
        <v>117</v>
      </c>
    </row>
    <row r="221" spans="1:32" x14ac:dyDescent="0.25">
      <c r="A221" s="5" t="s">
        <v>34</v>
      </c>
      <c r="B221" s="1" t="s">
        <v>35</v>
      </c>
      <c r="C221" s="1" t="s">
        <v>114</v>
      </c>
      <c r="D221" s="49" t="s">
        <v>15</v>
      </c>
      <c r="G221" s="24"/>
      <c r="H221" s="1">
        <v>14</v>
      </c>
      <c r="I221" s="1">
        <v>28</v>
      </c>
      <c r="J221" s="1">
        <v>16</v>
      </c>
      <c r="Y221" s="8">
        <v>6</v>
      </c>
      <c r="Z221" s="8">
        <v>59</v>
      </c>
      <c r="AA221" s="8"/>
      <c r="AE221" t="s">
        <v>113</v>
      </c>
      <c r="AF221" t="s">
        <v>117</v>
      </c>
    </row>
    <row r="222" spans="1:32" x14ac:dyDescent="0.25">
      <c r="A222" s="43" t="s">
        <v>115</v>
      </c>
      <c r="B222" s="42" t="s">
        <v>35</v>
      </c>
      <c r="C222" s="42" t="s">
        <v>35</v>
      </c>
      <c r="D222" s="48" t="s">
        <v>7</v>
      </c>
      <c r="G222" s="14" t="s">
        <v>48</v>
      </c>
      <c r="Y222" s="8"/>
      <c r="Z222" s="8"/>
      <c r="AA222" s="8"/>
      <c r="AF222" t="s">
        <v>120</v>
      </c>
    </row>
    <row r="223" spans="1:32" x14ac:dyDescent="0.25">
      <c r="A223" s="43" t="s">
        <v>115</v>
      </c>
      <c r="B223" s="42" t="s">
        <v>35</v>
      </c>
      <c r="C223" s="42" t="s">
        <v>35</v>
      </c>
      <c r="D223" s="48" t="s">
        <v>6</v>
      </c>
      <c r="G223" s="14" t="s">
        <v>48</v>
      </c>
      <c r="Y223" s="8"/>
      <c r="Z223" s="8"/>
      <c r="AA223" s="8"/>
      <c r="AF223" t="s">
        <v>120</v>
      </c>
    </row>
    <row r="224" spans="1:32" x14ac:dyDescent="0.25">
      <c r="A224" s="43" t="s">
        <v>115</v>
      </c>
      <c r="B224" s="42" t="s">
        <v>35</v>
      </c>
      <c r="C224" s="42" t="s">
        <v>35</v>
      </c>
      <c r="D224" s="48" t="s">
        <v>8</v>
      </c>
      <c r="G224" s="14" t="s">
        <v>48</v>
      </c>
      <c r="Y224" s="8"/>
      <c r="Z224" s="8"/>
      <c r="AA224" s="8"/>
      <c r="AF224" t="s">
        <v>120</v>
      </c>
    </row>
    <row r="225" spans="1:32" x14ac:dyDescent="0.25">
      <c r="A225" s="43" t="s">
        <v>115</v>
      </c>
      <c r="B225" s="42" t="s">
        <v>35</v>
      </c>
      <c r="C225" s="42" t="s">
        <v>35</v>
      </c>
      <c r="D225" s="48" t="s">
        <v>9</v>
      </c>
      <c r="G225" s="14" t="s">
        <v>48</v>
      </c>
      <c r="Y225" s="8"/>
      <c r="Z225" s="8"/>
      <c r="AA225" s="8"/>
      <c r="AF225" t="s">
        <v>120</v>
      </c>
    </row>
    <row r="226" spans="1:32" x14ac:dyDescent="0.25">
      <c r="A226" s="43" t="s">
        <v>115</v>
      </c>
      <c r="B226" s="42" t="s">
        <v>35</v>
      </c>
      <c r="C226" s="42" t="s">
        <v>35</v>
      </c>
      <c r="D226" s="48" t="s">
        <v>10</v>
      </c>
      <c r="G226" s="14" t="s">
        <v>48</v>
      </c>
      <c r="Y226" s="8"/>
      <c r="Z226" s="8"/>
      <c r="AA226" s="8"/>
      <c r="AF226" t="s">
        <v>120</v>
      </c>
    </row>
    <row r="227" spans="1:32" x14ac:dyDescent="0.25">
      <c r="A227" s="43" t="s">
        <v>115</v>
      </c>
      <c r="B227" s="42" t="s">
        <v>35</v>
      </c>
      <c r="C227" s="42" t="s">
        <v>35</v>
      </c>
      <c r="D227" s="48" t="s">
        <v>11</v>
      </c>
      <c r="G227" s="14" t="s">
        <v>48</v>
      </c>
      <c r="Y227" s="8"/>
      <c r="Z227" s="8"/>
      <c r="AA227" s="8"/>
      <c r="AF227" t="s">
        <v>120</v>
      </c>
    </row>
    <row r="228" spans="1:32" x14ac:dyDescent="0.25">
      <c r="A228" s="43" t="s">
        <v>115</v>
      </c>
      <c r="B228" s="42" t="s">
        <v>35</v>
      </c>
      <c r="C228" s="42" t="s">
        <v>35</v>
      </c>
      <c r="D228" s="48" t="s">
        <v>12</v>
      </c>
      <c r="G228" s="14" t="s">
        <v>48</v>
      </c>
      <c r="Y228" s="8"/>
      <c r="Z228" s="8"/>
      <c r="AA228" s="8"/>
      <c r="AF228" t="s">
        <v>120</v>
      </c>
    </row>
    <row r="229" spans="1:32" x14ac:dyDescent="0.25">
      <c r="A229" s="43" t="s">
        <v>115</v>
      </c>
      <c r="B229" s="42" t="s">
        <v>35</v>
      </c>
      <c r="C229" s="42" t="s">
        <v>35</v>
      </c>
      <c r="D229" s="48" t="s">
        <v>13</v>
      </c>
      <c r="G229" s="14" t="s">
        <v>48</v>
      </c>
      <c r="Y229" s="8"/>
      <c r="Z229" s="8"/>
      <c r="AA229" s="8"/>
      <c r="AF229" t="s">
        <v>120</v>
      </c>
    </row>
    <row r="230" spans="1:32" x14ac:dyDescent="0.25">
      <c r="A230" s="43" t="s">
        <v>115</v>
      </c>
      <c r="B230" s="42" t="s">
        <v>35</v>
      </c>
      <c r="C230" s="42" t="s">
        <v>35</v>
      </c>
      <c r="D230" s="48" t="s">
        <v>14</v>
      </c>
      <c r="G230" s="14" t="s">
        <v>48</v>
      </c>
      <c r="Y230" s="8"/>
      <c r="Z230" s="8"/>
      <c r="AA230" s="8"/>
      <c r="AF230" t="s">
        <v>120</v>
      </c>
    </row>
    <row r="231" spans="1:32" x14ac:dyDescent="0.25">
      <c r="A231" s="43" t="s">
        <v>115</v>
      </c>
      <c r="B231" s="42" t="s">
        <v>35</v>
      </c>
      <c r="C231" s="42" t="s">
        <v>35</v>
      </c>
      <c r="D231" s="48" t="s">
        <v>15</v>
      </c>
      <c r="G231" s="14" t="s">
        <v>48</v>
      </c>
      <c r="Y231" s="8"/>
      <c r="Z231" s="8"/>
      <c r="AA231" s="8"/>
      <c r="AF231" t="s">
        <v>120</v>
      </c>
    </row>
    <row r="232" spans="1:32" x14ac:dyDescent="0.25">
      <c r="A232" s="43" t="s">
        <v>104</v>
      </c>
      <c r="B232" s="42" t="s">
        <v>35</v>
      </c>
      <c r="C232" s="42">
        <v>2</v>
      </c>
      <c r="D232" s="49" t="s">
        <v>7</v>
      </c>
      <c r="J232" s="9">
        <v>1</v>
      </c>
      <c r="K232" s="9">
        <v>1</v>
      </c>
      <c r="L232" s="9">
        <v>25</v>
      </c>
      <c r="M232" s="9">
        <v>7</v>
      </c>
      <c r="N232" s="9">
        <v>79</v>
      </c>
      <c r="O232" s="9">
        <v>133</v>
      </c>
      <c r="P232" s="10">
        <v>73</v>
      </c>
      <c r="Q232" s="11">
        <v>3</v>
      </c>
      <c r="Y232" s="8">
        <v>5</v>
      </c>
      <c r="Z232" s="8">
        <v>315</v>
      </c>
      <c r="AA232" s="21">
        <f>3/Z232</f>
        <v>9.5238095238095247E-3</v>
      </c>
      <c r="AB232" s="6" t="s">
        <v>96</v>
      </c>
      <c r="AC232" t="s">
        <v>97</v>
      </c>
      <c r="AD232" t="s">
        <v>98</v>
      </c>
      <c r="AE232" t="s">
        <v>99</v>
      </c>
      <c r="AF232" t="s">
        <v>120</v>
      </c>
    </row>
    <row r="233" spans="1:32" x14ac:dyDescent="0.25">
      <c r="A233" s="43" t="s">
        <v>104</v>
      </c>
      <c r="B233" s="42" t="s">
        <v>35</v>
      </c>
      <c r="C233" s="42" t="s">
        <v>94</v>
      </c>
      <c r="D233" s="49" t="s">
        <v>6</v>
      </c>
      <c r="G233" s="41" t="s">
        <v>40</v>
      </c>
      <c r="H233" s="13"/>
      <c r="I233" s="13"/>
      <c r="J233" s="13"/>
      <c r="K233" s="39"/>
      <c r="L233" s="40"/>
      <c r="M233" s="39"/>
      <c r="N233" s="39"/>
      <c r="O233" s="39"/>
      <c r="P233" s="39"/>
      <c r="Q233" s="39"/>
      <c r="R233" s="39"/>
      <c r="S233" s="39"/>
      <c r="T233" s="39"/>
      <c r="U233" s="39"/>
      <c r="V233" s="39"/>
      <c r="W233" s="39"/>
      <c r="X233" s="39"/>
      <c r="Y233" s="8">
        <v>4</v>
      </c>
      <c r="Z233" s="8">
        <v>262</v>
      </c>
      <c r="AA233" s="21" t="s">
        <v>35</v>
      </c>
      <c r="AB233" s="6" t="s">
        <v>96</v>
      </c>
      <c r="AC233" t="s">
        <v>97</v>
      </c>
      <c r="AD233" t="s">
        <v>98</v>
      </c>
      <c r="AF233" t="s">
        <v>120</v>
      </c>
    </row>
    <row r="234" spans="1:32" x14ac:dyDescent="0.25">
      <c r="A234" s="43" t="s">
        <v>104</v>
      </c>
      <c r="B234" s="42" t="s">
        <v>35</v>
      </c>
      <c r="C234" s="42">
        <v>1</v>
      </c>
      <c r="D234" s="49" t="s">
        <v>8</v>
      </c>
      <c r="H234" s="9">
        <v>2</v>
      </c>
      <c r="I234" s="9">
        <v>5</v>
      </c>
      <c r="J234" s="9">
        <v>7</v>
      </c>
      <c r="K234" s="9">
        <v>34</v>
      </c>
      <c r="L234" s="9">
        <v>78</v>
      </c>
      <c r="M234" s="9">
        <v>77</v>
      </c>
      <c r="N234" s="9">
        <v>49</v>
      </c>
      <c r="O234" s="10">
        <v>14</v>
      </c>
      <c r="P234" s="11">
        <v>1</v>
      </c>
      <c r="Y234" s="8">
        <v>5</v>
      </c>
      <c r="Z234" s="8">
        <v>267</v>
      </c>
      <c r="AA234" s="21">
        <f>1/Z234</f>
        <v>3.7453183520599251E-3</v>
      </c>
      <c r="AB234" s="6" t="s">
        <v>96</v>
      </c>
      <c r="AC234" t="s">
        <v>97</v>
      </c>
      <c r="AD234" t="s">
        <v>98</v>
      </c>
      <c r="AF234" t="s">
        <v>120</v>
      </c>
    </row>
    <row r="235" spans="1:32" x14ac:dyDescent="0.25">
      <c r="A235" s="43" t="s">
        <v>104</v>
      </c>
      <c r="B235" s="42" t="s">
        <v>35</v>
      </c>
      <c r="C235" s="42">
        <v>2</v>
      </c>
      <c r="D235" s="49" t="s">
        <v>9</v>
      </c>
      <c r="I235" s="9">
        <v>2</v>
      </c>
      <c r="J235" s="9">
        <v>6</v>
      </c>
      <c r="K235" s="9">
        <v>20</v>
      </c>
      <c r="L235" s="9">
        <v>36</v>
      </c>
      <c r="M235" s="9">
        <v>44</v>
      </c>
      <c r="N235" s="9">
        <v>48</v>
      </c>
      <c r="O235" s="9">
        <v>12</v>
      </c>
      <c r="P235" s="10">
        <v>3</v>
      </c>
      <c r="Q235" s="11">
        <v>1</v>
      </c>
      <c r="Y235" s="8">
        <v>5</v>
      </c>
      <c r="Z235" s="8">
        <v>172</v>
      </c>
      <c r="AA235" s="21">
        <f>1/Z235</f>
        <v>5.8139534883720929E-3</v>
      </c>
      <c r="AB235" s="6" t="s">
        <v>96</v>
      </c>
      <c r="AC235" t="s">
        <v>97</v>
      </c>
      <c r="AD235" t="s">
        <v>98</v>
      </c>
      <c r="AF235" t="s">
        <v>120</v>
      </c>
    </row>
    <row r="236" spans="1:32" x14ac:dyDescent="0.25">
      <c r="A236" s="43" t="s">
        <v>104</v>
      </c>
      <c r="B236" s="42" t="s">
        <v>35</v>
      </c>
      <c r="C236" s="42">
        <v>0.5</v>
      </c>
      <c r="D236" s="49" t="s">
        <v>10</v>
      </c>
      <c r="H236" s="9">
        <v>1</v>
      </c>
      <c r="I236" s="9">
        <v>2</v>
      </c>
      <c r="J236" s="9">
        <v>4</v>
      </c>
      <c r="K236" s="9">
        <v>13</v>
      </c>
      <c r="L236" s="9">
        <v>59</v>
      </c>
      <c r="M236" s="9">
        <v>68</v>
      </c>
      <c r="N236" s="10">
        <v>21</v>
      </c>
      <c r="Y236" s="8">
        <v>4</v>
      </c>
      <c r="Z236" s="8">
        <v>168</v>
      </c>
      <c r="AA236" s="21">
        <f>0/Z236</f>
        <v>0</v>
      </c>
      <c r="AB236" s="6" t="s">
        <v>96</v>
      </c>
      <c r="AC236" t="s">
        <v>97</v>
      </c>
      <c r="AD236" t="s">
        <v>98</v>
      </c>
      <c r="AF236" t="s">
        <v>120</v>
      </c>
    </row>
    <row r="237" spans="1:32" x14ac:dyDescent="0.25">
      <c r="A237" s="43" t="s">
        <v>104</v>
      </c>
      <c r="B237" s="42" t="s">
        <v>35</v>
      </c>
      <c r="C237" s="42">
        <v>32</v>
      </c>
      <c r="D237" s="49" t="s">
        <v>11</v>
      </c>
      <c r="M237" s="9">
        <v>5</v>
      </c>
      <c r="N237" s="9">
        <v>16</v>
      </c>
      <c r="O237" s="9">
        <v>39</v>
      </c>
      <c r="P237" s="9">
        <v>65</v>
      </c>
      <c r="Q237" s="9">
        <v>86</v>
      </c>
      <c r="R237" s="9">
        <v>62</v>
      </c>
      <c r="S237" s="9">
        <v>33</v>
      </c>
      <c r="T237" s="10">
        <v>9</v>
      </c>
      <c r="U237" s="11">
        <v>3</v>
      </c>
      <c r="Y237" s="8">
        <v>4</v>
      </c>
      <c r="Z237" s="8">
        <f t="shared" ref="Z237:Z241" si="6">SUM(E237:X237)</f>
        <v>318</v>
      </c>
      <c r="AA237" s="21">
        <f>3/Z237</f>
        <v>9.433962264150943E-3</v>
      </c>
      <c r="AB237" s="6" t="s">
        <v>96</v>
      </c>
      <c r="AC237" t="s">
        <v>97</v>
      </c>
      <c r="AD237" t="s">
        <v>98</v>
      </c>
      <c r="AF237" t="s">
        <v>120</v>
      </c>
    </row>
    <row r="238" spans="1:32" x14ac:dyDescent="0.25">
      <c r="A238" s="5" t="s">
        <v>104</v>
      </c>
      <c r="B238" s="1" t="s">
        <v>35</v>
      </c>
      <c r="C238" s="1" t="s">
        <v>35</v>
      </c>
      <c r="D238" s="49" t="s">
        <v>12</v>
      </c>
      <c r="G238" s="14" t="s">
        <v>48</v>
      </c>
      <c r="Y238" s="8">
        <v>2</v>
      </c>
      <c r="Z238" s="8">
        <v>12</v>
      </c>
      <c r="AA238" s="21"/>
      <c r="AB238" s="6" t="s">
        <v>96</v>
      </c>
      <c r="AF238" t="s">
        <v>120</v>
      </c>
    </row>
    <row r="239" spans="1:32" x14ac:dyDescent="0.25">
      <c r="A239" s="43" t="s">
        <v>104</v>
      </c>
      <c r="B239" s="42" t="s">
        <v>35</v>
      </c>
      <c r="C239" s="42">
        <v>2</v>
      </c>
      <c r="D239" s="49" t="s">
        <v>13</v>
      </c>
      <c r="J239" s="9">
        <v>3</v>
      </c>
      <c r="K239" s="9">
        <v>7</v>
      </c>
      <c r="L239" s="9">
        <v>14</v>
      </c>
      <c r="M239" s="9">
        <v>38</v>
      </c>
      <c r="N239" s="9">
        <v>91</v>
      </c>
      <c r="O239" s="9">
        <v>78</v>
      </c>
      <c r="P239" s="10">
        <v>17</v>
      </c>
      <c r="Q239" s="11">
        <v>7</v>
      </c>
      <c r="R239" s="11">
        <v>1</v>
      </c>
      <c r="S239" s="11">
        <v>1</v>
      </c>
      <c r="T239" s="11">
        <v>1</v>
      </c>
      <c r="Y239" s="8">
        <v>4</v>
      </c>
      <c r="Z239" s="8">
        <f t="shared" si="6"/>
        <v>258</v>
      </c>
      <c r="AA239" s="21">
        <f>10/Z239</f>
        <v>3.875968992248062E-2</v>
      </c>
      <c r="AB239" s="6" t="s">
        <v>96</v>
      </c>
      <c r="AC239" t="s">
        <v>97</v>
      </c>
      <c r="AD239" t="s">
        <v>98</v>
      </c>
      <c r="AF239" t="s">
        <v>120</v>
      </c>
    </row>
    <row r="240" spans="1:32" x14ac:dyDescent="0.25">
      <c r="A240" s="43" t="s">
        <v>104</v>
      </c>
      <c r="B240" s="42" t="s">
        <v>35</v>
      </c>
      <c r="C240" s="42">
        <v>2</v>
      </c>
      <c r="D240" s="49" t="s">
        <v>14</v>
      </c>
      <c r="J240" s="9">
        <v>3</v>
      </c>
      <c r="K240" s="9">
        <v>4</v>
      </c>
      <c r="L240" s="9">
        <v>30</v>
      </c>
      <c r="M240" s="9">
        <v>44</v>
      </c>
      <c r="N240" s="9">
        <v>70</v>
      </c>
      <c r="O240" s="9">
        <v>54</v>
      </c>
      <c r="P240" s="10">
        <v>6</v>
      </c>
      <c r="Q240" s="9">
        <v>0</v>
      </c>
      <c r="R240" s="9">
        <v>0</v>
      </c>
      <c r="S240" s="11">
        <v>1</v>
      </c>
      <c r="Y240" s="8">
        <v>4</v>
      </c>
      <c r="Z240" s="8">
        <f t="shared" si="6"/>
        <v>212</v>
      </c>
      <c r="AA240" s="21">
        <f>1/Z240</f>
        <v>4.7169811320754715E-3</v>
      </c>
      <c r="AB240" s="6" t="s">
        <v>96</v>
      </c>
      <c r="AC240" t="s">
        <v>97</v>
      </c>
      <c r="AD240" t="s">
        <v>98</v>
      </c>
      <c r="AF240" t="s">
        <v>120</v>
      </c>
    </row>
    <row r="241" spans="1:32" x14ac:dyDescent="0.25">
      <c r="A241" s="43" t="s">
        <v>104</v>
      </c>
      <c r="B241" s="42" t="s">
        <v>35</v>
      </c>
      <c r="C241" s="42">
        <v>0.5</v>
      </c>
      <c r="D241" s="49" t="s">
        <v>15</v>
      </c>
      <c r="G241" s="9">
        <v>1</v>
      </c>
      <c r="H241" s="9">
        <v>2</v>
      </c>
      <c r="I241" s="9">
        <v>6</v>
      </c>
      <c r="J241" s="9">
        <v>69</v>
      </c>
      <c r="K241" s="9">
        <v>114</v>
      </c>
      <c r="L241" s="9">
        <v>98</v>
      </c>
      <c r="M241" s="9">
        <v>44</v>
      </c>
      <c r="N241" s="10">
        <v>14</v>
      </c>
      <c r="O241" s="11">
        <v>4</v>
      </c>
      <c r="P241" s="11">
        <v>3</v>
      </c>
      <c r="Q241" s="11">
        <v>1</v>
      </c>
      <c r="Y241" s="8">
        <v>6</v>
      </c>
      <c r="Z241" s="8">
        <f t="shared" si="6"/>
        <v>356</v>
      </c>
      <c r="AA241" s="21">
        <f>8/Z241</f>
        <v>2.247191011235955E-2</v>
      </c>
      <c r="AB241" s="6" t="s">
        <v>96</v>
      </c>
      <c r="AC241" t="s">
        <v>97</v>
      </c>
      <c r="AD241" t="s">
        <v>98</v>
      </c>
      <c r="AF241" t="s">
        <v>120</v>
      </c>
    </row>
    <row r="242" spans="1:32" x14ac:dyDescent="0.25">
      <c r="A242" s="5" t="s">
        <v>36</v>
      </c>
      <c r="B242" s="1" t="s">
        <v>35</v>
      </c>
      <c r="C242" s="1">
        <v>0.5</v>
      </c>
      <c r="D242" s="48" t="s">
        <v>7</v>
      </c>
      <c r="J242" s="9">
        <v>2</v>
      </c>
      <c r="K242" s="9">
        <v>12</v>
      </c>
      <c r="L242" s="9">
        <v>229</v>
      </c>
      <c r="M242" s="9">
        <v>511</v>
      </c>
      <c r="N242" s="10">
        <v>220</v>
      </c>
      <c r="O242" s="11">
        <v>26</v>
      </c>
      <c r="P242" s="11">
        <v>2</v>
      </c>
      <c r="Y242" s="8">
        <v>4</v>
      </c>
      <c r="Z242" s="8">
        <f t="shared" ref="Z242:Z267" si="7">SUM(E242:X242)</f>
        <v>1002</v>
      </c>
      <c r="AA242" s="21">
        <f>28/Z242</f>
        <v>2.7944111776447105E-2</v>
      </c>
      <c r="AB242" s="6" t="s">
        <v>96</v>
      </c>
      <c r="AC242" t="s">
        <v>97</v>
      </c>
      <c r="AD242" t="s">
        <v>98</v>
      </c>
    </row>
    <row r="243" spans="1:32" x14ac:dyDescent="0.25">
      <c r="A243" s="5" t="s">
        <v>36</v>
      </c>
      <c r="B243" s="1" t="s">
        <v>35</v>
      </c>
      <c r="C243" s="1">
        <v>8</v>
      </c>
      <c r="D243" s="48" t="s">
        <v>6</v>
      </c>
      <c r="L243" s="9">
        <v>6</v>
      </c>
      <c r="M243" s="9">
        <v>11</v>
      </c>
      <c r="N243" s="9">
        <v>28</v>
      </c>
      <c r="O243" s="9">
        <v>98</v>
      </c>
      <c r="P243" s="9">
        <v>286</v>
      </c>
      <c r="Q243" s="9">
        <v>422</v>
      </c>
      <c r="R243" s="10">
        <v>117</v>
      </c>
      <c r="S243" s="11">
        <v>10</v>
      </c>
      <c r="T243" s="11">
        <v>3</v>
      </c>
      <c r="U243" s="11">
        <v>21</v>
      </c>
      <c r="Y243" s="8">
        <v>4</v>
      </c>
      <c r="Z243" s="8">
        <f t="shared" si="7"/>
        <v>1002</v>
      </c>
      <c r="AA243" s="21">
        <f>34/Z243</f>
        <v>3.3932135728542916E-2</v>
      </c>
      <c r="AB243" s="6" t="s">
        <v>96</v>
      </c>
      <c r="AC243" t="s">
        <v>97</v>
      </c>
      <c r="AD243" t="s">
        <v>98</v>
      </c>
    </row>
    <row r="244" spans="1:32" x14ac:dyDescent="0.25">
      <c r="A244" s="5" t="s">
        <v>36</v>
      </c>
      <c r="B244" s="1" t="s">
        <v>35</v>
      </c>
      <c r="C244" s="1" t="s">
        <v>106</v>
      </c>
      <c r="D244" s="48" t="s">
        <v>8</v>
      </c>
      <c r="G244" s="25"/>
      <c r="H244" s="2"/>
      <c r="I244" s="2"/>
      <c r="J244" s="2"/>
      <c r="K244" s="2"/>
      <c r="L244" s="2"/>
      <c r="M244" s="2"/>
      <c r="N244" s="2"/>
      <c r="O244" s="2"/>
      <c r="P244" s="2"/>
      <c r="Q244" s="2"/>
      <c r="R244" s="2"/>
      <c r="S244" s="2"/>
      <c r="T244" s="2"/>
      <c r="U244" s="2"/>
      <c r="V244" s="2"/>
      <c r="W244" s="2"/>
      <c r="X244" s="2"/>
      <c r="Y244" s="8"/>
      <c r="Z244" s="8"/>
      <c r="AA244" s="8"/>
    </row>
    <row r="245" spans="1:32" x14ac:dyDescent="0.25">
      <c r="A245" s="5" t="s">
        <v>36</v>
      </c>
      <c r="B245" s="1" t="s">
        <v>35</v>
      </c>
      <c r="C245" s="1" t="s">
        <v>106</v>
      </c>
      <c r="D245" s="48" t="s">
        <v>9</v>
      </c>
      <c r="G245" s="25"/>
      <c r="H245" s="2"/>
      <c r="I245" s="2"/>
      <c r="J245" s="2"/>
      <c r="K245" s="2"/>
      <c r="L245" s="2"/>
      <c r="M245" s="2"/>
      <c r="N245" s="2"/>
      <c r="O245" s="2"/>
      <c r="P245" s="2"/>
      <c r="Q245" s="2"/>
      <c r="R245" s="2"/>
      <c r="S245" s="2"/>
      <c r="T245" s="2"/>
      <c r="U245" s="2"/>
      <c r="V245" s="2"/>
      <c r="W245" s="2"/>
      <c r="X245" s="2"/>
      <c r="Y245" s="8"/>
      <c r="Z245" s="8"/>
      <c r="AA245" s="8"/>
    </row>
    <row r="246" spans="1:32" x14ac:dyDescent="0.25">
      <c r="A246" s="5" t="s">
        <v>36</v>
      </c>
      <c r="B246" s="1" t="s">
        <v>35</v>
      </c>
      <c r="C246" s="1" t="s">
        <v>106</v>
      </c>
      <c r="D246" s="48" t="s">
        <v>10</v>
      </c>
      <c r="G246" s="25"/>
      <c r="H246" s="2"/>
      <c r="I246" s="2"/>
      <c r="J246" s="2"/>
      <c r="K246" s="2"/>
      <c r="L246" s="2"/>
      <c r="M246" s="2"/>
      <c r="N246" s="2"/>
      <c r="O246" s="2"/>
      <c r="P246" s="2"/>
      <c r="Q246" s="2"/>
      <c r="R246" s="2"/>
      <c r="S246" s="2"/>
      <c r="T246" s="2"/>
      <c r="U246" s="2"/>
      <c r="V246" s="2"/>
      <c r="W246" s="2"/>
      <c r="X246" s="2"/>
      <c r="Y246" s="8"/>
      <c r="Z246" s="8"/>
      <c r="AA246" s="8"/>
    </row>
    <row r="247" spans="1:32" x14ac:dyDescent="0.25">
      <c r="A247" s="5" t="s">
        <v>36</v>
      </c>
      <c r="B247" s="1" t="s">
        <v>35</v>
      </c>
      <c r="C247" s="1">
        <v>8</v>
      </c>
      <c r="D247" s="48" t="s">
        <v>11</v>
      </c>
      <c r="L247" s="9">
        <v>4</v>
      </c>
      <c r="M247" s="9">
        <v>12</v>
      </c>
      <c r="N247" s="9">
        <v>40</v>
      </c>
      <c r="O247" s="9">
        <v>127</v>
      </c>
      <c r="P247" s="9">
        <v>376</v>
      </c>
      <c r="Q247" s="9">
        <v>456</v>
      </c>
      <c r="R247" s="10">
        <v>89</v>
      </c>
      <c r="S247" s="11">
        <v>20</v>
      </c>
      <c r="T247" s="11">
        <v>10</v>
      </c>
      <c r="U247" s="11">
        <v>3</v>
      </c>
      <c r="Y247" s="8">
        <v>6</v>
      </c>
      <c r="Z247" s="8">
        <f t="shared" si="7"/>
        <v>1137</v>
      </c>
      <c r="AA247" s="21">
        <f>33/Z247</f>
        <v>2.9023746701846966E-2</v>
      </c>
    </row>
    <row r="248" spans="1:32" x14ac:dyDescent="0.25">
      <c r="A248" s="5" t="s">
        <v>36</v>
      </c>
      <c r="B248" s="1" t="s">
        <v>35</v>
      </c>
      <c r="D248" s="48" t="s">
        <v>12</v>
      </c>
      <c r="G248" s="24"/>
      <c r="H248" s="24"/>
      <c r="I248" s="24"/>
      <c r="J248" s="24"/>
      <c r="K248" s="24"/>
      <c r="L248" s="24"/>
      <c r="M248" s="24"/>
      <c r="N248" s="24"/>
      <c r="O248" s="24"/>
      <c r="P248" s="24"/>
      <c r="Q248" s="24"/>
      <c r="R248" s="24"/>
      <c r="S248" s="24"/>
      <c r="T248" s="24"/>
      <c r="U248" s="24"/>
      <c r="V248" s="24"/>
      <c r="W248" s="24"/>
      <c r="X248" s="24"/>
      <c r="Y248" s="8"/>
      <c r="Z248" s="8"/>
      <c r="AA248" s="8"/>
    </row>
    <row r="249" spans="1:32" x14ac:dyDescent="0.25">
      <c r="A249" s="5" t="s">
        <v>36</v>
      </c>
      <c r="B249" s="1" t="s">
        <v>35</v>
      </c>
      <c r="C249" s="1">
        <v>0.25</v>
      </c>
      <c r="D249" s="48" t="s">
        <v>13</v>
      </c>
      <c r="I249" s="9">
        <v>14</v>
      </c>
      <c r="J249" s="9">
        <v>63</v>
      </c>
      <c r="K249" s="9">
        <v>125</v>
      </c>
      <c r="L249" s="9">
        <v>274</v>
      </c>
      <c r="M249" s="10">
        <v>78</v>
      </c>
      <c r="N249" s="11">
        <v>7</v>
      </c>
      <c r="Y249" s="8">
        <v>4</v>
      </c>
      <c r="Z249" s="8">
        <f t="shared" si="7"/>
        <v>561</v>
      </c>
      <c r="AA249" s="21">
        <f>7/Z249</f>
        <v>1.2477718360071301E-2</v>
      </c>
    </row>
    <row r="250" spans="1:32" x14ac:dyDescent="0.25">
      <c r="A250" s="5" t="s">
        <v>36</v>
      </c>
      <c r="B250" s="1" t="s">
        <v>35</v>
      </c>
      <c r="C250" s="1">
        <v>0.25</v>
      </c>
      <c r="D250" s="48" t="s">
        <v>14</v>
      </c>
      <c r="G250" s="3"/>
      <c r="H250" s="9">
        <v>21</v>
      </c>
      <c r="I250" s="9">
        <v>48</v>
      </c>
      <c r="J250" s="9">
        <v>108</v>
      </c>
      <c r="K250" s="9">
        <v>334</v>
      </c>
      <c r="L250" s="9">
        <v>203</v>
      </c>
      <c r="M250" s="10">
        <v>42</v>
      </c>
      <c r="N250" s="11">
        <v>2</v>
      </c>
      <c r="O250" s="3"/>
      <c r="P250" s="3"/>
      <c r="Q250" s="3"/>
      <c r="R250" s="3"/>
      <c r="S250" s="3"/>
      <c r="T250" s="3"/>
      <c r="U250" s="3"/>
      <c r="V250" s="3"/>
      <c r="W250" s="3"/>
      <c r="X250" s="3"/>
      <c r="Y250" s="8">
        <v>3</v>
      </c>
      <c r="Z250" s="8">
        <f t="shared" si="7"/>
        <v>758</v>
      </c>
      <c r="AA250" s="21">
        <f>2/Z250</f>
        <v>2.6385224274406332E-3</v>
      </c>
    </row>
    <row r="251" spans="1:32" x14ac:dyDescent="0.25">
      <c r="A251" s="5" t="s">
        <v>36</v>
      </c>
      <c r="B251" s="1" t="s">
        <v>35</v>
      </c>
      <c r="C251" s="1">
        <v>0.25</v>
      </c>
      <c r="D251" s="48" t="s">
        <v>15</v>
      </c>
      <c r="H251" s="9">
        <v>35</v>
      </c>
      <c r="I251" s="9">
        <v>41</v>
      </c>
      <c r="J251" s="9">
        <v>208</v>
      </c>
      <c r="K251" s="9">
        <v>504</v>
      </c>
      <c r="L251" s="9">
        <v>219</v>
      </c>
      <c r="M251" s="10">
        <v>43</v>
      </c>
      <c r="N251" s="11">
        <v>7</v>
      </c>
      <c r="O251" s="11">
        <v>4</v>
      </c>
      <c r="P251" s="11">
        <v>1</v>
      </c>
      <c r="Q251" s="11">
        <v>1</v>
      </c>
      <c r="Y251" s="8">
        <v>5</v>
      </c>
      <c r="Z251" s="8">
        <f t="shared" si="7"/>
        <v>1063</v>
      </c>
      <c r="AA251" s="21">
        <f>13/Z251</f>
        <v>1.2229539040451553E-2</v>
      </c>
    </row>
    <row r="252" spans="1:32" x14ac:dyDescent="0.25">
      <c r="A252" s="5" t="s">
        <v>54</v>
      </c>
      <c r="B252" s="1" t="s">
        <v>35</v>
      </c>
      <c r="C252" s="1">
        <v>0.5</v>
      </c>
      <c r="D252" s="49" t="s">
        <v>7</v>
      </c>
      <c r="J252" s="9">
        <v>1</v>
      </c>
      <c r="K252" s="9">
        <v>4</v>
      </c>
      <c r="L252" s="9">
        <v>49</v>
      </c>
      <c r="M252" s="9">
        <v>164</v>
      </c>
      <c r="N252" s="10">
        <v>39</v>
      </c>
      <c r="O252" s="11">
        <v>2</v>
      </c>
      <c r="Y252" s="8">
        <v>5</v>
      </c>
      <c r="Z252" s="8">
        <f t="shared" si="7"/>
        <v>259</v>
      </c>
      <c r="AA252" s="21">
        <f>2/Z252</f>
        <v>7.7220077220077222E-3</v>
      </c>
      <c r="AD252" t="s">
        <v>53</v>
      </c>
    </row>
    <row r="253" spans="1:32" x14ac:dyDescent="0.25">
      <c r="A253" s="5" t="s">
        <v>54</v>
      </c>
      <c r="B253" s="1" t="s">
        <v>35</v>
      </c>
      <c r="C253" s="1">
        <v>4</v>
      </c>
      <c r="D253" s="49" t="s">
        <v>6</v>
      </c>
      <c r="L253" s="9">
        <v>1</v>
      </c>
      <c r="M253" s="9">
        <v>2</v>
      </c>
      <c r="N253" s="9">
        <v>11</v>
      </c>
      <c r="O253" s="9">
        <v>90</v>
      </c>
      <c r="P253" s="9">
        <v>126</v>
      </c>
      <c r="Q253" s="10">
        <v>15</v>
      </c>
      <c r="R253" s="11">
        <v>1</v>
      </c>
      <c r="S253" s="11">
        <v>0</v>
      </c>
      <c r="T253" s="11">
        <v>0</v>
      </c>
      <c r="U253" s="11">
        <v>7</v>
      </c>
      <c r="Y253" s="8">
        <v>4</v>
      </c>
      <c r="Z253" s="8">
        <f t="shared" si="7"/>
        <v>253</v>
      </c>
      <c r="AA253" s="21">
        <f>8/Z253</f>
        <v>3.1620553359683792E-2</v>
      </c>
    </row>
    <row r="254" spans="1:32" x14ac:dyDescent="0.25">
      <c r="A254" s="5" t="s">
        <v>54</v>
      </c>
      <c r="B254" s="1" t="s">
        <v>106</v>
      </c>
      <c r="C254" s="1" t="s">
        <v>106</v>
      </c>
      <c r="D254" s="49" t="s">
        <v>8</v>
      </c>
      <c r="G254" s="25"/>
      <c r="H254" s="2"/>
      <c r="I254" s="2"/>
      <c r="J254" s="2"/>
      <c r="K254" s="2"/>
      <c r="L254" s="2"/>
      <c r="M254" s="2"/>
      <c r="N254" s="2"/>
      <c r="O254" s="2"/>
      <c r="P254" s="2"/>
      <c r="Q254" s="2"/>
      <c r="R254" s="2"/>
      <c r="S254" s="2"/>
      <c r="T254" s="2"/>
      <c r="U254" s="2"/>
      <c r="V254" s="2"/>
      <c r="W254" s="2"/>
      <c r="X254" s="2"/>
      <c r="Y254" s="8" t="s">
        <v>35</v>
      </c>
      <c r="Z254" s="8"/>
      <c r="AA254" s="8"/>
    </row>
    <row r="255" spans="1:32" x14ac:dyDescent="0.25">
      <c r="A255" s="5" t="s">
        <v>54</v>
      </c>
      <c r="B255" s="1" t="s">
        <v>106</v>
      </c>
      <c r="C255" s="1" t="s">
        <v>106</v>
      </c>
      <c r="D255" s="49" t="s">
        <v>9</v>
      </c>
      <c r="G255" s="25"/>
      <c r="H255" s="2"/>
      <c r="I255" s="2"/>
      <c r="J255" s="2"/>
      <c r="K255" s="2"/>
      <c r="L255" s="2"/>
      <c r="M255" s="2"/>
      <c r="N255" s="2"/>
      <c r="O255" s="2"/>
      <c r="P255" s="2"/>
      <c r="Q255" s="2"/>
      <c r="R255" s="2"/>
      <c r="S255" s="2"/>
      <c r="T255" s="2"/>
      <c r="U255" s="2"/>
      <c r="V255" s="2"/>
      <c r="W255" s="2"/>
      <c r="X255" s="2"/>
      <c r="Y255" s="8" t="s">
        <v>35</v>
      </c>
      <c r="Z255" s="8"/>
      <c r="AA255" s="8"/>
    </row>
    <row r="256" spans="1:32" x14ac:dyDescent="0.25">
      <c r="A256" s="5" t="s">
        <v>54</v>
      </c>
      <c r="B256" s="1" t="s">
        <v>106</v>
      </c>
      <c r="C256" s="1" t="s">
        <v>106</v>
      </c>
      <c r="D256" s="49" t="s">
        <v>10</v>
      </c>
      <c r="G256" s="25"/>
      <c r="H256" s="2"/>
      <c r="I256" s="2"/>
      <c r="J256" s="2"/>
      <c r="K256" s="2"/>
      <c r="L256" s="2"/>
      <c r="M256" s="2"/>
      <c r="N256" s="2"/>
      <c r="O256" s="2"/>
      <c r="P256" s="2"/>
      <c r="Q256" s="2"/>
      <c r="R256" s="2"/>
      <c r="S256" s="2"/>
      <c r="T256" s="2"/>
      <c r="U256" s="2"/>
      <c r="V256" s="2"/>
      <c r="W256" s="2"/>
      <c r="X256" s="2"/>
      <c r="Y256" s="8" t="s">
        <v>35</v>
      </c>
      <c r="Z256" s="8"/>
      <c r="AA256" s="8"/>
    </row>
    <row r="257" spans="1:32" x14ac:dyDescent="0.25">
      <c r="A257" s="5" t="s">
        <v>54</v>
      </c>
      <c r="B257" s="1" t="s">
        <v>35</v>
      </c>
      <c r="C257" s="1">
        <v>16</v>
      </c>
      <c r="D257" s="49" t="s">
        <v>11</v>
      </c>
      <c r="M257" s="9">
        <v>1</v>
      </c>
      <c r="N257" s="9">
        <v>18</v>
      </c>
      <c r="O257" s="9">
        <v>39</v>
      </c>
      <c r="P257" s="9">
        <v>69</v>
      </c>
      <c r="Q257" s="9">
        <v>101</v>
      </c>
      <c r="R257" s="9">
        <v>29</v>
      </c>
      <c r="S257" s="10">
        <v>3</v>
      </c>
      <c r="Y257" s="8">
        <v>7</v>
      </c>
      <c r="Z257" s="8">
        <f t="shared" si="7"/>
        <v>260</v>
      </c>
      <c r="AA257" s="21">
        <f>0/Z257</f>
        <v>0</v>
      </c>
      <c r="AD257" t="s">
        <v>53</v>
      </c>
    </row>
    <row r="258" spans="1:32" x14ac:dyDescent="0.25">
      <c r="A258" s="5" t="s">
        <v>54</v>
      </c>
      <c r="B258" s="1" t="s">
        <v>35</v>
      </c>
      <c r="C258" s="1" t="s">
        <v>35</v>
      </c>
      <c r="D258" s="49" t="s">
        <v>12</v>
      </c>
      <c r="G258" s="3"/>
      <c r="H258" s="3"/>
      <c r="I258" s="3"/>
      <c r="J258" s="3"/>
      <c r="K258" s="3"/>
      <c r="L258" s="3"/>
      <c r="M258" s="3"/>
      <c r="N258" s="3"/>
      <c r="O258" s="3"/>
      <c r="P258" s="3"/>
      <c r="Q258" s="3"/>
      <c r="R258" s="3"/>
      <c r="S258" s="3"/>
      <c r="T258" s="3"/>
      <c r="U258" s="3"/>
      <c r="V258" s="3"/>
      <c r="W258" s="3"/>
      <c r="X258" s="3"/>
      <c r="Y258" s="8" t="s">
        <v>35</v>
      </c>
      <c r="Z258" s="8"/>
      <c r="AA258" s="8"/>
    </row>
    <row r="259" spans="1:32" x14ac:dyDescent="0.25">
      <c r="A259" s="5" t="s">
        <v>54</v>
      </c>
      <c r="B259" s="1" t="s">
        <v>35</v>
      </c>
      <c r="C259" s="1">
        <v>0.5</v>
      </c>
      <c r="D259" s="49" t="s">
        <v>13</v>
      </c>
      <c r="H259" s="9">
        <v>3</v>
      </c>
      <c r="I259" s="9">
        <v>0</v>
      </c>
      <c r="J259" s="9">
        <v>11</v>
      </c>
      <c r="K259" s="9">
        <v>42</v>
      </c>
      <c r="L259" s="9">
        <v>77</v>
      </c>
      <c r="M259" s="9">
        <v>103</v>
      </c>
      <c r="N259" s="10">
        <v>20</v>
      </c>
      <c r="O259" s="11">
        <v>1</v>
      </c>
      <c r="Y259" s="8">
        <v>6</v>
      </c>
      <c r="Z259" s="8">
        <f t="shared" si="7"/>
        <v>257</v>
      </c>
      <c r="AA259" s="21">
        <f>1/Z259</f>
        <v>3.8910505836575876E-3</v>
      </c>
      <c r="AD259" t="s">
        <v>53</v>
      </c>
    </row>
    <row r="260" spans="1:32" x14ac:dyDescent="0.25">
      <c r="A260" s="5" t="s">
        <v>54</v>
      </c>
      <c r="B260" s="47" t="s">
        <v>35</v>
      </c>
      <c r="C260" s="1" t="s">
        <v>35</v>
      </c>
      <c r="D260" s="49" t="s">
        <v>14</v>
      </c>
      <c r="G260" s="3"/>
      <c r="H260" s="3"/>
      <c r="I260" s="3"/>
      <c r="J260" s="3"/>
      <c r="K260" s="3"/>
      <c r="L260" s="3"/>
      <c r="M260" s="3"/>
      <c r="N260" s="3"/>
      <c r="O260" s="3"/>
      <c r="P260" s="3"/>
      <c r="Q260" s="3"/>
      <c r="R260" s="3"/>
      <c r="S260" s="3"/>
      <c r="T260" s="3"/>
      <c r="U260" s="3"/>
      <c r="V260" s="3"/>
      <c r="W260" s="3"/>
      <c r="X260" s="3"/>
      <c r="Y260" s="8" t="s">
        <v>35</v>
      </c>
      <c r="Z260" s="8"/>
      <c r="AA260" s="8"/>
    </row>
    <row r="261" spans="1:32" x14ac:dyDescent="0.25">
      <c r="A261" s="5" t="s">
        <v>54</v>
      </c>
      <c r="B261" s="1" t="s">
        <v>35</v>
      </c>
      <c r="C261" s="1">
        <v>0.5</v>
      </c>
      <c r="D261" s="49" t="s">
        <v>15</v>
      </c>
      <c r="H261" s="9">
        <v>5</v>
      </c>
      <c r="I261" s="9">
        <v>11</v>
      </c>
      <c r="J261" s="9">
        <v>39</v>
      </c>
      <c r="K261" s="9">
        <v>68</v>
      </c>
      <c r="L261" s="9">
        <v>90</v>
      </c>
      <c r="M261" s="9">
        <v>45</v>
      </c>
      <c r="Y261" s="8">
        <v>6</v>
      </c>
      <c r="Z261" s="8">
        <f t="shared" si="7"/>
        <v>258</v>
      </c>
      <c r="AA261" s="8"/>
      <c r="AD261" t="s">
        <v>53</v>
      </c>
    </row>
    <row r="262" spans="1:32" x14ac:dyDescent="0.25">
      <c r="A262" s="5" t="s">
        <v>55</v>
      </c>
      <c r="B262" s="1" t="s">
        <v>35</v>
      </c>
      <c r="C262" s="1">
        <v>1</v>
      </c>
      <c r="D262" s="48" t="s">
        <v>7</v>
      </c>
      <c r="L262" s="9">
        <v>14</v>
      </c>
      <c r="M262" s="9">
        <v>35</v>
      </c>
      <c r="N262" s="9">
        <v>58</v>
      </c>
      <c r="O262" s="10">
        <v>14</v>
      </c>
      <c r="P262" s="11">
        <v>1</v>
      </c>
      <c r="Y262" s="8">
        <v>4</v>
      </c>
      <c r="Z262" s="8">
        <f t="shared" si="7"/>
        <v>122</v>
      </c>
      <c r="AA262" s="8"/>
    </row>
    <row r="263" spans="1:32" x14ac:dyDescent="0.25">
      <c r="A263" s="5" t="s">
        <v>55</v>
      </c>
      <c r="B263" s="1" t="s">
        <v>35</v>
      </c>
      <c r="C263" s="1">
        <v>32</v>
      </c>
      <c r="D263" s="48" t="s">
        <v>6</v>
      </c>
      <c r="M263" s="9">
        <v>1</v>
      </c>
      <c r="N263" s="9">
        <v>2</v>
      </c>
      <c r="O263" s="9">
        <v>15</v>
      </c>
      <c r="P263" s="9">
        <v>49</v>
      </c>
      <c r="Q263" s="9">
        <v>69</v>
      </c>
      <c r="R263" s="9">
        <v>76</v>
      </c>
      <c r="S263" s="9">
        <v>24</v>
      </c>
      <c r="T263" s="10">
        <v>1</v>
      </c>
      <c r="U263" s="11">
        <v>1</v>
      </c>
      <c r="Y263" s="8">
        <v>5</v>
      </c>
      <c r="Z263" s="8">
        <f t="shared" si="7"/>
        <v>238</v>
      </c>
      <c r="AA263" s="8"/>
    </row>
    <row r="264" spans="1:32" x14ac:dyDescent="0.25">
      <c r="A264" s="5" t="s">
        <v>55</v>
      </c>
      <c r="B264" s="1" t="s">
        <v>106</v>
      </c>
      <c r="C264" s="1" t="s">
        <v>106</v>
      </c>
      <c r="D264" s="48" t="s">
        <v>8</v>
      </c>
      <c r="G264" s="25"/>
      <c r="H264" s="2"/>
      <c r="I264" s="2"/>
      <c r="J264" s="2"/>
      <c r="K264" s="2"/>
      <c r="L264" s="2"/>
      <c r="M264" s="2"/>
      <c r="N264" s="2"/>
      <c r="O264" s="2"/>
      <c r="P264" s="2"/>
      <c r="Q264" s="2"/>
      <c r="R264" s="2"/>
      <c r="S264" s="2"/>
      <c r="T264" s="2"/>
      <c r="U264" s="2"/>
      <c r="V264" s="2"/>
      <c r="W264" s="2"/>
      <c r="X264" s="2"/>
      <c r="Y264" s="8"/>
      <c r="Z264" s="8"/>
      <c r="AA264" s="8"/>
    </row>
    <row r="265" spans="1:32" x14ac:dyDescent="0.25">
      <c r="A265" s="5" t="s">
        <v>55</v>
      </c>
      <c r="B265" s="1" t="s">
        <v>106</v>
      </c>
      <c r="C265" s="1" t="s">
        <v>106</v>
      </c>
      <c r="D265" s="48" t="s">
        <v>9</v>
      </c>
      <c r="G265" s="25"/>
      <c r="H265" s="2"/>
      <c r="I265" s="2"/>
      <c r="J265" s="2"/>
      <c r="K265" s="2"/>
      <c r="L265" s="2"/>
      <c r="M265" s="2"/>
      <c r="N265" s="2"/>
      <c r="O265" s="2"/>
      <c r="P265" s="2"/>
      <c r="Q265" s="2"/>
      <c r="R265" s="2"/>
      <c r="S265" s="2"/>
      <c r="T265" s="2"/>
      <c r="U265" s="2"/>
      <c r="V265" s="2"/>
      <c r="W265" s="2"/>
      <c r="X265" s="2"/>
      <c r="Y265" s="8"/>
      <c r="Z265" s="8"/>
      <c r="AA265" s="8"/>
    </row>
    <row r="266" spans="1:32" x14ac:dyDescent="0.25">
      <c r="A266" s="5" t="s">
        <v>55</v>
      </c>
      <c r="B266" s="1" t="s">
        <v>106</v>
      </c>
      <c r="C266" s="1" t="s">
        <v>106</v>
      </c>
      <c r="D266" s="48" t="s">
        <v>10</v>
      </c>
      <c r="G266" s="25"/>
      <c r="H266" s="2"/>
      <c r="I266" s="2"/>
      <c r="J266" s="2"/>
      <c r="K266" s="2"/>
      <c r="L266" s="2"/>
      <c r="M266" s="2"/>
      <c r="N266" s="2"/>
      <c r="O266" s="2"/>
      <c r="P266" s="2"/>
      <c r="Q266" s="2"/>
      <c r="R266" s="2"/>
      <c r="S266" s="2"/>
      <c r="T266" s="2"/>
      <c r="U266" s="2"/>
      <c r="V266" s="2"/>
      <c r="W266" s="2"/>
      <c r="X266" s="2"/>
      <c r="Y266" s="8"/>
      <c r="Z266" s="8"/>
      <c r="AA266" s="8"/>
    </row>
    <row r="267" spans="1:32" x14ac:dyDescent="0.25">
      <c r="A267" s="5" t="s">
        <v>55</v>
      </c>
      <c r="B267" s="1" t="s">
        <v>35</v>
      </c>
      <c r="C267" s="1">
        <v>32</v>
      </c>
      <c r="D267" s="48" t="s">
        <v>11</v>
      </c>
      <c r="N267" s="9">
        <v>4</v>
      </c>
      <c r="O267" s="9">
        <v>8</v>
      </c>
      <c r="P267" s="9">
        <v>44</v>
      </c>
      <c r="Q267" s="9">
        <v>147</v>
      </c>
      <c r="R267" s="9">
        <v>167</v>
      </c>
      <c r="S267" s="9">
        <v>73</v>
      </c>
      <c r="T267" s="10">
        <v>9</v>
      </c>
      <c r="U267" s="11">
        <v>5</v>
      </c>
      <c r="Y267" s="8">
        <v>5</v>
      </c>
      <c r="Z267" s="8">
        <f t="shared" si="7"/>
        <v>457</v>
      </c>
      <c r="AA267" s="21">
        <f>5/Z267</f>
        <v>1.0940919037199124E-2</v>
      </c>
    </row>
    <row r="268" spans="1:32" x14ac:dyDescent="0.25">
      <c r="A268" s="5" t="s">
        <v>55</v>
      </c>
      <c r="B268" s="1" t="s">
        <v>35</v>
      </c>
      <c r="C268" s="1" t="s">
        <v>35</v>
      </c>
      <c r="D268" s="48" t="s">
        <v>12</v>
      </c>
      <c r="G268" s="3"/>
      <c r="H268" s="3"/>
      <c r="I268" s="3"/>
      <c r="J268" s="3"/>
      <c r="K268" s="3"/>
      <c r="L268" s="3"/>
      <c r="M268" s="3"/>
      <c r="N268" s="3"/>
      <c r="O268" s="3"/>
      <c r="P268" s="3"/>
      <c r="Q268" s="3"/>
      <c r="R268" s="3"/>
      <c r="S268" s="3"/>
      <c r="T268" s="3"/>
      <c r="U268" s="3"/>
      <c r="V268" s="3"/>
      <c r="W268" s="3"/>
      <c r="X268" s="3"/>
      <c r="Y268" s="8"/>
      <c r="Z268" s="8"/>
      <c r="AA268" s="8"/>
    </row>
    <row r="269" spans="1:32" x14ac:dyDescent="0.25">
      <c r="A269" s="5" t="s">
        <v>55</v>
      </c>
      <c r="B269" s="1" t="s">
        <v>35</v>
      </c>
      <c r="C269" s="1">
        <v>1</v>
      </c>
      <c r="D269" s="48" t="s">
        <v>13</v>
      </c>
      <c r="I269" s="9">
        <v>4</v>
      </c>
      <c r="J269" s="9">
        <v>10</v>
      </c>
      <c r="K269" s="9">
        <v>33</v>
      </c>
      <c r="L269" s="9">
        <v>98</v>
      </c>
      <c r="M269" s="9">
        <v>130</v>
      </c>
      <c r="N269" s="9">
        <v>85</v>
      </c>
      <c r="O269" s="10">
        <v>18</v>
      </c>
      <c r="P269" s="11">
        <v>2</v>
      </c>
      <c r="T269" s="20"/>
      <c r="Y269" s="8">
        <v>3</v>
      </c>
      <c r="Z269" s="8">
        <f t="shared" ref="Z269:Z332" si="8">SUM(E269:X269)</f>
        <v>380</v>
      </c>
      <c r="AA269" s="21">
        <f>2/Z269</f>
        <v>5.263157894736842E-3</v>
      </c>
    </row>
    <row r="270" spans="1:32" x14ac:dyDescent="0.25">
      <c r="A270" s="5" t="s">
        <v>55</v>
      </c>
      <c r="B270" s="1" t="s">
        <v>35</v>
      </c>
      <c r="C270" s="1" t="s">
        <v>35</v>
      </c>
      <c r="D270" s="48" t="s">
        <v>14</v>
      </c>
      <c r="G270" s="3"/>
      <c r="H270" s="3"/>
      <c r="I270" s="3"/>
      <c r="J270" s="3"/>
      <c r="K270" s="3"/>
      <c r="L270" s="3"/>
      <c r="M270" s="3"/>
      <c r="N270" s="3"/>
      <c r="O270" s="3"/>
      <c r="P270" s="3"/>
      <c r="Q270" s="3"/>
      <c r="R270" s="3"/>
      <c r="S270" s="3"/>
      <c r="T270" s="3"/>
      <c r="U270" s="3"/>
      <c r="V270" s="3"/>
      <c r="W270" s="3"/>
      <c r="X270" s="3"/>
      <c r="Y270" s="8"/>
      <c r="Z270" s="8"/>
      <c r="AA270" s="8"/>
    </row>
    <row r="271" spans="1:32" x14ac:dyDescent="0.25">
      <c r="A271" s="5" t="s">
        <v>55</v>
      </c>
      <c r="B271" s="1" t="s">
        <v>35</v>
      </c>
      <c r="C271" s="1">
        <v>0.5</v>
      </c>
      <c r="D271" s="48" t="s">
        <v>15</v>
      </c>
      <c r="I271" s="9">
        <v>5</v>
      </c>
      <c r="J271" s="9">
        <v>23</v>
      </c>
      <c r="K271" s="9">
        <v>87</v>
      </c>
      <c r="L271" s="9">
        <v>202</v>
      </c>
      <c r="M271" s="9">
        <v>114</v>
      </c>
      <c r="N271" s="10">
        <v>20</v>
      </c>
      <c r="O271" s="11">
        <v>4</v>
      </c>
      <c r="Y271" s="8">
        <v>5</v>
      </c>
      <c r="Z271" s="8">
        <f t="shared" si="8"/>
        <v>455</v>
      </c>
      <c r="AA271" s="21">
        <f>4/Z271</f>
        <v>8.7912087912087912E-3</v>
      </c>
    </row>
    <row r="272" spans="1:32" x14ac:dyDescent="0.25">
      <c r="A272" s="43" t="s">
        <v>110</v>
      </c>
      <c r="B272" s="42" t="s">
        <v>35</v>
      </c>
      <c r="C272" s="42">
        <v>2</v>
      </c>
      <c r="D272" s="49" t="s">
        <v>7</v>
      </c>
      <c r="G272" s="16"/>
      <c r="H272" s="16"/>
      <c r="I272" s="44"/>
      <c r="J272" s="44"/>
      <c r="K272" s="44"/>
      <c r="L272" s="22">
        <v>11</v>
      </c>
      <c r="M272" s="22">
        <v>27</v>
      </c>
      <c r="N272" s="22">
        <v>64</v>
      </c>
      <c r="O272" s="22">
        <v>103</v>
      </c>
      <c r="P272" s="23">
        <v>11</v>
      </c>
      <c r="Q272" s="16"/>
      <c r="R272" s="16"/>
      <c r="S272" s="16"/>
      <c r="T272" s="16"/>
      <c r="U272" s="16"/>
      <c r="V272" s="16"/>
      <c r="W272" s="16"/>
      <c r="X272" s="16"/>
      <c r="Y272" s="8">
        <v>6</v>
      </c>
      <c r="Z272" s="8">
        <v>216</v>
      </c>
      <c r="AA272" s="21">
        <f>0/Z272</f>
        <v>0</v>
      </c>
      <c r="AB272" s="6" t="s">
        <v>96</v>
      </c>
      <c r="AC272" t="s">
        <v>97</v>
      </c>
      <c r="AD272" t="s">
        <v>98</v>
      </c>
      <c r="AE272" t="s">
        <v>99</v>
      </c>
      <c r="AF272" t="s">
        <v>120</v>
      </c>
    </row>
    <row r="273" spans="1:32" x14ac:dyDescent="0.25">
      <c r="A273" s="43" t="s">
        <v>110</v>
      </c>
      <c r="B273" s="42" t="s">
        <v>35</v>
      </c>
      <c r="C273" s="42" t="s">
        <v>94</v>
      </c>
      <c r="D273" s="49" t="s">
        <v>6</v>
      </c>
      <c r="G273" s="41" t="s">
        <v>40</v>
      </c>
      <c r="H273" s="13"/>
      <c r="I273" s="13"/>
      <c r="J273" s="13"/>
      <c r="K273" s="39"/>
      <c r="L273" s="40"/>
      <c r="M273" s="39"/>
      <c r="N273" s="39"/>
      <c r="O273" s="39"/>
      <c r="P273" s="39"/>
      <c r="Q273" s="39"/>
      <c r="R273" s="39"/>
      <c r="S273" s="39"/>
      <c r="T273" s="39"/>
      <c r="U273" s="39"/>
      <c r="V273" s="39"/>
      <c r="W273" s="39"/>
      <c r="X273" s="39"/>
      <c r="Y273" s="8">
        <v>5</v>
      </c>
      <c r="Z273" s="8">
        <v>235</v>
      </c>
      <c r="AA273" s="21" t="s">
        <v>35</v>
      </c>
      <c r="AB273" s="6" t="s">
        <v>96</v>
      </c>
      <c r="AC273" t="s">
        <v>97</v>
      </c>
      <c r="AD273" t="s">
        <v>98</v>
      </c>
      <c r="AF273" t="s">
        <v>120</v>
      </c>
    </row>
    <row r="274" spans="1:32" x14ac:dyDescent="0.25">
      <c r="A274" s="43" t="s">
        <v>110</v>
      </c>
      <c r="B274" s="42" t="s">
        <v>35</v>
      </c>
      <c r="C274" s="42" t="s">
        <v>103</v>
      </c>
      <c r="D274" s="49" t="s">
        <v>8</v>
      </c>
      <c r="G274" s="16"/>
      <c r="H274" s="16"/>
      <c r="I274" s="44"/>
      <c r="J274" s="44"/>
      <c r="K274" s="44"/>
      <c r="L274" s="44"/>
      <c r="M274" s="44"/>
      <c r="N274" s="44"/>
      <c r="O274" s="22">
        <v>1</v>
      </c>
      <c r="P274" s="22">
        <v>2</v>
      </c>
      <c r="Q274" s="22">
        <v>4</v>
      </c>
      <c r="R274" s="22">
        <v>25</v>
      </c>
      <c r="S274" s="22">
        <v>104</v>
      </c>
      <c r="T274" s="25" t="s">
        <v>102</v>
      </c>
      <c r="U274" s="25"/>
      <c r="V274" s="46"/>
      <c r="W274" s="46"/>
      <c r="X274" s="46"/>
      <c r="Y274" s="8">
        <v>6</v>
      </c>
      <c r="Z274" s="8">
        <v>136</v>
      </c>
      <c r="AA274" s="21" t="s">
        <v>35</v>
      </c>
      <c r="AB274" s="6" t="s">
        <v>96</v>
      </c>
      <c r="AC274" t="s">
        <v>97</v>
      </c>
      <c r="AD274" t="s">
        <v>98</v>
      </c>
      <c r="AF274" t="s">
        <v>120</v>
      </c>
    </row>
    <row r="275" spans="1:32" x14ac:dyDescent="0.25">
      <c r="A275" s="43" t="s">
        <v>110</v>
      </c>
      <c r="B275" s="42" t="s">
        <v>35</v>
      </c>
      <c r="C275" s="42" t="s">
        <v>103</v>
      </c>
      <c r="D275" s="49" t="s">
        <v>9</v>
      </c>
      <c r="G275" s="16"/>
      <c r="H275" s="16"/>
      <c r="I275" s="44"/>
      <c r="J275" s="44"/>
      <c r="K275" s="44"/>
      <c r="L275" s="44"/>
      <c r="M275" s="44"/>
      <c r="N275" s="44"/>
      <c r="O275" s="44"/>
      <c r="P275" s="22">
        <v>2</v>
      </c>
      <c r="Q275" s="22">
        <v>6</v>
      </c>
      <c r="R275" s="22">
        <v>34</v>
      </c>
      <c r="S275" s="22">
        <v>57</v>
      </c>
      <c r="T275" s="25" t="s">
        <v>102</v>
      </c>
      <c r="U275" s="25"/>
      <c r="V275" s="46"/>
      <c r="W275" s="46"/>
      <c r="X275" s="46"/>
      <c r="Y275" s="8">
        <v>5</v>
      </c>
      <c r="Z275" s="8">
        <v>99</v>
      </c>
      <c r="AA275" s="21" t="s">
        <v>35</v>
      </c>
      <c r="AB275" s="6" t="s">
        <v>96</v>
      </c>
      <c r="AC275" t="s">
        <v>97</v>
      </c>
      <c r="AD275" t="s">
        <v>98</v>
      </c>
      <c r="AF275" t="s">
        <v>120</v>
      </c>
    </row>
    <row r="276" spans="1:32" x14ac:dyDescent="0.25">
      <c r="A276" s="43" t="s">
        <v>110</v>
      </c>
      <c r="B276" s="42" t="s">
        <v>35</v>
      </c>
      <c r="C276" s="42" t="s">
        <v>103</v>
      </c>
      <c r="D276" s="49" t="s">
        <v>10</v>
      </c>
      <c r="G276" s="16"/>
      <c r="H276" s="16"/>
      <c r="I276" s="44"/>
      <c r="J276" s="44"/>
      <c r="K276" s="44"/>
      <c r="L276" s="44"/>
      <c r="M276" s="44"/>
      <c r="N276" s="44"/>
      <c r="O276" s="22">
        <v>1</v>
      </c>
      <c r="P276" s="22">
        <v>3</v>
      </c>
      <c r="Q276" s="22">
        <v>2</v>
      </c>
      <c r="R276" s="22">
        <v>25</v>
      </c>
      <c r="S276" s="22">
        <v>70</v>
      </c>
      <c r="T276" s="25" t="s">
        <v>102</v>
      </c>
      <c r="U276" s="25"/>
      <c r="V276" s="46"/>
      <c r="W276" s="46"/>
      <c r="X276" s="46"/>
      <c r="Y276" s="8">
        <v>5</v>
      </c>
      <c r="Z276" s="8">
        <v>101</v>
      </c>
      <c r="AA276" s="21" t="s">
        <v>35</v>
      </c>
      <c r="AB276" s="6" t="s">
        <v>96</v>
      </c>
      <c r="AC276" t="s">
        <v>97</v>
      </c>
      <c r="AD276" t="s">
        <v>98</v>
      </c>
      <c r="AF276" t="s">
        <v>120</v>
      </c>
    </row>
    <row r="277" spans="1:32" x14ac:dyDescent="0.25">
      <c r="A277" s="43" t="s">
        <v>110</v>
      </c>
      <c r="B277" s="42" t="s">
        <v>35</v>
      </c>
      <c r="C277" s="42" t="s">
        <v>103</v>
      </c>
      <c r="D277" s="49" t="s">
        <v>11</v>
      </c>
      <c r="G277" s="16"/>
      <c r="H277" s="16"/>
      <c r="I277" s="44"/>
      <c r="J277" s="44"/>
      <c r="K277" s="44"/>
      <c r="L277" s="44"/>
      <c r="M277" s="22">
        <v>1</v>
      </c>
      <c r="N277" s="22">
        <v>1</v>
      </c>
      <c r="O277" s="22">
        <v>0</v>
      </c>
      <c r="P277" s="22">
        <v>0</v>
      </c>
      <c r="Q277" s="22">
        <v>1</v>
      </c>
      <c r="R277" s="22">
        <v>3</v>
      </c>
      <c r="S277" s="22">
        <v>9</v>
      </c>
      <c r="T277" s="22">
        <v>17</v>
      </c>
      <c r="U277" s="22">
        <v>237</v>
      </c>
      <c r="V277" s="25" t="s">
        <v>102</v>
      </c>
      <c r="W277" s="25"/>
      <c r="X277" s="46"/>
      <c r="Y277" s="8">
        <v>7</v>
      </c>
      <c r="Z277" s="8">
        <v>298</v>
      </c>
      <c r="AA277" s="21" t="s">
        <v>35</v>
      </c>
      <c r="AB277" s="6" t="s">
        <v>96</v>
      </c>
      <c r="AC277" t="s">
        <v>97</v>
      </c>
      <c r="AD277" t="s">
        <v>98</v>
      </c>
      <c r="AE277" t="s">
        <v>99</v>
      </c>
      <c r="AF277" t="s">
        <v>120</v>
      </c>
    </row>
    <row r="278" spans="1:32" x14ac:dyDescent="0.25">
      <c r="A278" s="43" t="s">
        <v>110</v>
      </c>
      <c r="B278" s="42" t="s">
        <v>35</v>
      </c>
      <c r="C278" s="42" t="s">
        <v>35</v>
      </c>
      <c r="D278" s="49" t="s">
        <v>12</v>
      </c>
      <c r="G278" s="45" t="s">
        <v>48</v>
      </c>
      <c r="H278" s="16"/>
      <c r="I278" s="44"/>
      <c r="J278" s="44"/>
      <c r="K278" s="44"/>
      <c r="L278" s="44"/>
      <c r="M278" s="44"/>
      <c r="N278" s="44"/>
      <c r="O278" s="44"/>
      <c r="P278" s="16"/>
      <c r="Q278" s="16"/>
      <c r="R278" s="16"/>
      <c r="S278" s="16"/>
      <c r="T278" s="16"/>
      <c r="U278" s="16"/>
      <c r="V278" s="16"/>
      <c r="W278" s="16"/>
      <c r="X278" s="16"/>
      <c r="Y278" s="8">
        <v>4</v>
      </c>
      <c r="Z278" s="8">
        <v>10</v>
      </c>
      <c r="AA278" s="21"/>
      <c r="AF278" t="s">
        <v>120</v>
      </c>
    </row>
    <row r="279" spans="1:32" x14ac:dyDescent="0.25">
      <c r="A279" s="43" t="s">
        <v>110</v>
      </c>
      <c r="B279" s="42" t="s">
        <v>35</v>
      </c>
      <c r="C279" s="42">
        <v>4</v>
      </c>
      <c r="D279" s="49" t="s">
        <v>13</v>
      </c>
      <c r="G279" s="16"/>
      <c r="H279" s="16"/>
      <c r="I279" s="44"/>
      <c r="J279" s="44"/>
      <c r="K279" s="44"/>
      <c r="L279" s="44"/>
      <c r="M279" s="22">
        <v>6</v>
      </c>
      <c r="N279" s="22">
        <v>19</v>
      </c>
      <c r="O279" s="22">
        <v>53</v>
      </c>
      <c r="P279" s="22">
        <v>25</v>
      </c>
      <c r="Q279" s="23">
        <v>11</v>
      </c>
      <c r="R279" s="11">
        <v>3</v>
      </c>
      <c r="S279" s="11">
        <v>2</v>
      </c>
      <c r="T279" s="11">
        <v>9</v>
      </c>
      <c r="U279" s="16"/>
      <c r="V279" s="16"/>
      <c r="W279" s="16"/>
      <c r="X279" s="16"/>
      <c r="Y279" s="8">
        <v>7</v>
      </c>
      <c r="Z279" s="8">
        <v>131</v>
      </c>
      <c r="AA279" s="21">
        <f>14/Z279</f>
        <v>0.10687022900763359</v>
      </c>
      <c r="AB279" s="6" t="s">
        <v>96</v>
      </c>
      <c r="AC279" t="s">
        <v>97</v>
      </c>
      <c r="AD279" t="s">
        <v>98</v>
      </c>
      <c r="AF279" t="s">
        <v>120</v>
      </c>
    </row>
    <row r="280" spans="1:32" x14ac:dyDescent="0.25">
      <c r="A280" s="43" t="s">
        <v>110</v>
      </c>
      <c r="B280" s="42" t="s">
        <v>35</v>
      </c>
      <c r="C280" s="42">
        <v>4</v>
      </c>
      <c r="D280" s="49" t="s">
        <v>14</v>
      </c>
      <c r="G280" s="16"/>
      <c r="H280" s="16"/>
      <c r="I280" s="44"/>
      <c r="J280" s="44"/>
      <c r="K280" s="44"/>
      <c r="L280" s="44"/>
      <c r="M280" s="22">
        <v>6</v>
      </c>
      <c r="N280" s="22">
        <v>29</v>
      </c>
      <c r="O280" s="22">
        <v>49</v>
      </c>
      <c r="P280" s="22">
        <v>40</v>
      </c>
      <c r="Q280" s="23">
        <v>3</v>
      </c>
      <c r="R280" s="11">
        <v>2</v>
      </c>
      <c r="S280" s="11">
        <v>7</v>
      </c>
      <c r="T280" s="16"/>
      <c r="U280" s="16"/>
      <c r="V280" s="16"/>
      <c r="W280" s="16"/>
      <c r="X280" s="16"/>
      <c r="Y280" s="8">
        <v>6</v>
      </c>
      <c r="Z280" s="8">
        <v>136</v>
      </c>
      <c r="AA280" s="21">
        <f>9/Z280</f>
        <v>6.6176470588235295E-2</v>
      </c>
      <c r="AB280" s="6" t="s">
        <v>96</v>
      </c>
      <c r="AC280" t="s">
        <v>97</v>
      </c>
      <c r="AD280" t="s">
        <v>98</v>
      </c>
      <c r="AF280" t="s">
        <v>120</v>
      </c>
    </row>
    <row r="281" spans="1:32" x14ac:dyDescent="0.25">
      <c r="A281" s="43" t="s">
        <v>110</v>
      </c>
      <c r="B281" s="42" t="s">
        <v>35</v>
      </c>
      <c r="C281" s="42">
        <v>16</v>
      </c>
      <c r="D281" s="49" t="s">
        <v>15</v>
      </c>
      <c r="G281" s="16"/>
      <c r="H281" s="16"/>
      <c r="I281" s="44"/>
      <c r="J281" s="22">
        <v>2</v>
      </c>
      <c r="K281" s="22">
        <v>2</v>
      </c>
      <c r="L281" s="22">
        <v>4</v>
      </c>
      <c r="M281" s="22">
        <v>10</v>
      </c>
      <c r="N281" s="22">
        <v>18</v>
      </c>
      <c r="O281" s="22">
        <v>42</v>
      </c>
      <c r="P281" s="22">
        <v>59</v>
      </c>
      <c r="Q281" s="22">
        <v>52</v>
      </c>
      <c r="R281" s="22">
        <v>13</v>
      </c>
      <c r="S281" s="23">
        <v>13</v>
      </c>
      <c r="T281" s="16"/>
      <c r="U281" s="16"/>
      <c r="V281" s="16"/>
      <c r="W281" s="16"/>
      <c r="X281" s="16"/>
      <c r="Y281" s="8">
        <v>6</v>
      </c>
      <c r="Z281" s="8">
        <v>215</v>
      </c>
      <c r="AA281" s="21">
        <f>0/Z281</f>
        <v>0</v>
      </c>
      <c r="AB281" s="6" t="s">
        <v>96</v>
      </c>
      <c r="AC281" t="s">
        <v>97</v>
      </c>
      <c r="AD281" t="s">
        <v>98</v>
      </c>
      <c r="AE281" t="s">
        <v>99</v>
      </c>
      <c r="AF281" t="s">
        <v>120</v>
      </c>
    </row>
    <row r="282" spans="1:32" x14ac:dyDescent="0.25">
      <c r="A282" s="43" t="s">
        <v>111</v>
      </c>
      <c r="B282" s="42" t="s">
        <v>35</v>
      </c>
      <c r="C282" s="42">
        <v>2</v>
      </c>
      <c r="D282" s="48" t="s">
        <v>7</v>
      </c>
      <c r="G282" s="16"/>
      <c r="H282" s="16"/>
      <c r="I282" s="44"/>
      <c r="J282" s="44"/>
      <c r="K282" s="22">
        <v>5</v>
      </c>
      <c r="L282" s="22">
        <v>19</v>
      </c>
      <c r="M282" s="22">
        <v>41</v>
      </c>
      <c r="N282" s="22">
        <v>31</v>
      </c>
      <c r="O282" s="23">
        <v>8</v>
      </c>
      <c r="P282" s="16"/>
      <c r="Q282" s="16"/>
      <c r="R282" s="16"/>
      <c r="S282" s="16"/>
      <c r="T282" s="16"/>
      <c r="U282" s="16"/>
      <c r="V282" s="16"/>
      <c r="W282" s="16"/>
      <c r="X282" s="16"/>
      <c r="Y282" s="8">
        <v>5</v>
      </c>
      <c r="Z282" s="8">
        <v>193</v>
      </c>
      <c r="AA282" s="21">
        <f>0/Z282</f>
        <v>0</v>
      </c>
      <c r="AB282" s="6" t="s">
        <v>96</v>
      </c>
      <c r="AC282" t="s">
        <v>97</v>
      </c>
      <c r="AD282" t="s">
        <v>98</v>
      </c>
      <c r="AF282" t="s">
        <v>120</v>
      </c>
    </row>
    <row r="283" spans="1:32" x14ac:dyDescent="0.25">
      <c r="A283" s="43" t="s">
        <v>111</v>
      </c>
      <c r="B283" s="42" t="s">
        <v>35</v>
      </c>
      <c r="C283" s="42" t="s">
        <v>35</v>
      </c>
      <c r="D283" s="48" t="s">
        <v>6</v>
      </c>
      <c r="G283" s="45" t="s">
        <v>48</v>
      </c>
      <c r="H283" s="16"/>
      <c r="I283" s="44"/>
      <c r="J283" s="44"/>
      <c r="K283" s="44"/>
      <c r="L283" s="44"/>
      <c r="M283" s="44"/>
      <c r="N283" s="44"/>
      <c r="O283" s="44"/>
      <c r="P283" s="16"/>
      <c r="Q283" s="16"/>
      <c r="R283" s="16"/>
      <c r="S283" s="16"/>
      <c r="T283" s="16"/>
      <c r="U283" s="16"/>
      <c r="V283" s="16"/>
      <c r="W283" s="16"/>
      <c r="X283" s="16"/>
      <c r="Y283" s="8">
        <v>4</v>
      </c>
      <c r="Z283" s="8">
        <v>87</v>
      </c>
      <c r="AA283" s="21" t="s">
        <v>35</v>
      </c>
      <c r="AB283" s="6" t="s">
        <v>96</v>
      </c>
      <c r="AF283" t="s">
        <v>120</v>
      </c>
    </row>
    <row r="284" spans="1:32" x14ac:dyDescent="0.25">
      <c r="A284" s="43" t="s">
        <v>111</v>
      </c>
      <c r="B284" s="42" t="s">
        <v>35</v>
      </c>
      <c r="C284" s="42" t="s">
        <v>103</v>
      </c>
      <c r="D284" s="48" t="s">
        <v>8</v>
      </c>
      <c r="G284" s="16"/>
      <c r="H284" s="16"/>
      <c r="I284" s="44"/>
      <c r="J284" s="44"/>
      <c r="K284" s="44"/>
      <c r="L284" s="44"/>
      <c r="M284" s="44"/>
      <c r="N284" s="44"/>
      <c r="O284" s="44"/>
      <c r="P284" s="22">
        <v>2</v>
      </c>
      <c r="Q284" s="22">
        <v>8</v>
      </c>
      <c r="R284" s="22">
        <v>37</v>
      </c>
      <c r="S284" s="22">
        <v>162</v>
      </c>
      <c r="T284" s="25" t="s">
        <v>102</v>
      </c>
      <c r="U284" s="25"/>
      <c r="V284" s="46"/>
      <c r="W284" s="46"/>
      <c r="X284" s="46"/>
      <c r="Y284" s="8">
        <v>5</v>
      </c>
      <c r="Z284" s="8">
        <v>209</v>
      </c>
      <c r="AA284" s="21" t="s">
        <v>35</v>
      </c>
      <c r="AB284" s="6" t="s">
        <v>96</v>
      </c>
      <c r="AC284" t="s">
        <v>97</v>
      </c>
      <c r="AD284" t="s">
        <v>98</v>
      </c>
      <c r="AF284" t="s">
        <v>120</v>
      </c>
    </row>
    <row r="285" spans="1:32" x14ac:dyDescent="0.25">
      <c r="A285" s="43" t="s">
        <v>111</v>
      </c>
      <c r="B285" s="42" t="s">
        <v>35</v>
      </c>
      <c r="C285" s="42" t="s">
        <v>103</v>
      </c>
      <c r="D285" s="48" t="s">
        <v>9</v>
      </c>
      <c r="G285" s="16"/>
      <c r="H285" s="16"/>
      <c r="I285" s="44"/>
      <c r="J285" s="44"/>
      <c r="K285" s="44"/>
      <c r="L285" s="44"/>
      <c r="M285" s="44"/>
      <c r="N285" s="44"/>
      <c r="O285" s="22">
        <v>1</v>
      </c>
      <c r="P285" s="22">
        <v>2</v>
      </c>
      <c r="Q285" s="22">
        <v>2</v>
      </c>
      <c r="R285" s="22">
        <v>45</v>
      </c>
      <c r="S285" s="22">
        <v>111</v>
      </c>
      <c r="T285" s="25" t="s">
        <v>102</v>
      </c>
      <c r="U285" s="25"/>
      <c r="V285" s="46"/>
      <c r="W285" s="46"/>
      <c r="X285" s="46"/>
      <c r="Y285" s="8">
        <v>5</v>
      </c>
      <c r="Z285" s="8">
        <v>162</v>
      </c>
      <c r="AA285" s="21"/>
      <c r="AB285" s="6" t="s">
        <v>96</v>
      </c>
      <c r="AC285" t="s">
        <v>97</v>
      </c>
      <c r="AD285" t="s">
        <v>98</v>
      </c>
      <c r="AF285" t="s">
        <v>120</v>
      </c>
    </row>
    <row r="286" spans="1:32" x14ac:dyDescent="0.25">
      <c r="A286" s="43" t="s">
        <v>111</v>
      </c>
      <c r="B286" s="42" t="s">
        <v>35</v>
      </c>
      <c r="C286" s="42" t="s">
        <v>103</v>
      </c>
      <c r="D286" s="48" t="s">
        <v>10</v>
      </c>
      <c r="G286" s="16"/>
      <c r="H286" s="16"/>
      <c r="I286" s="44"/>
      <c r="J286" s="44"/>
      <c r="K286" s="44"/>
      <c r="L286" s="44"/>
      <c r="M286" s="44"/>
      <c r="N286" s="44"/>
      <c r="O286" s="22">
        <v>1</v>
      </c>
      <c r="P286" s="22">
        <v>0</v>
      </c>
      <c r="Q286" s="22">
        <v>2</v>
      </c>
      <c r="R286" s="22">
        <v>30</v>
      </c>
      <c r="S286" s="22">
        <v>125</v>
      </c>
      <c r="T286" s="25" t="s">
        <v>102</v>
      </c>
      <c r="U286" s="25"/>
      <c r="V286" s="46"/>
      <c r="W286" s="46"/>
      <c r="X286" s="46"/>
      <c r="Y286" s="8">
        <v>4</v>
      </c>
      <c r="Z286" s="8">
        <v>158</v>
      </c>
      <c r="AA286" s="21"/>
      <c r="AB286" s="6" t="s">
        <v>96</v>
      </c>
      <c r="AC286" t="s">
        <v>97</v>
      </c>
      <c r="AD286" t="s">
        <v>98</v>
      </c>
      <c r="AF286" t="s">
        <v>120</v>
      </c>
    </row>
    <row r="287" spans="1:32" x14ac:dyDescent="0.25">
      <c r="A287" s="43" t="s">
        <v>111</v>
      </c>
      <c r="B287" s="42" t="s">
        <v>35</v>
      </c>
      <c r="C287" s="42">
        <v>8</v>
      </c>
      <c r="D287" s="48" t="s">
        <v>11</v>
      </c>
      <c r="G287" s="16"/>
      <c r="H287" s="16"/>
      <c r="I287" s="44"/>
      <c r="J287" s="44"/>
      <c r="K287" s="44"/>
      <c r="L287" s="44"/>
      <c r="M287" s="22">
        <v>2</v>
      </c>
      <c r="N287" s="22">
        <v>5</v>
      </c>
      <c r="O287" s="22">
        <v>26</v>
      </c>
      <c r="P287" s="22">
        <v>42</v>
      </c>
      <c r="Q287" s="22">
        <v>48</v>
      </c>
      <c r="R287" s="23">
        <v>6</v>
      </c>
      <c r="S287" s="11">
        <v>8</v>
      </c>
      <c r="T287" s="12">
        <v>0</v>
      </c>
      <c r="U287" s="11">
        <v>3</v>
      </c>
      <c r="V287" s="11">
        <v>3</v>
      </c>
      <c r="W287" s="12">
        <v>0</v>
      </c>
      <c r="X287" s="16"/>
      <c r="Y287" s="8">
        <v>5</v>
      </c>
      <c r="Z287" s="8">
        <v>143</v>
      </c>
      <c r="AA287" s="21">
        <f>14/Z287</f>
        <v>9.7902097902097904E-2</v>
      </c>
      <c r="AB287" s="6" t="s">
        <v>96</v>
      </c>
      <c r="AC287" t="s">
        <v>97</v>
      </c>
      <c r="AD287" t="s">
        <v>98</v>
      </c>
      <c r="AE287" t="s">
        <v>99</v>
      </c>
      <c r="AF287" t="s">
        <v>120</v>
      </c>
    </row>
    <row r="288" spans="1:32" x14ac:dyDescent="0.25">
      <c r="A288" s="43" t="s">
        <v>111</v>
      </c>
      <c r="B288" s="42" t="s">
        <v>35</v>
      </c>
      <c r="C288" s="42" t="s">
        <v>35</v>
      </c>
      <c r="D288" s="48" t="s">
        <v>12</v>
      </c>
      <c r="G288" s="45" t="s">
        <v>48</v>
      </c>
      <c r="H288" s="16"/>
      <c r="I288" s="44"/>
      <c r="J288" s="44"/>
      <c r="K288" s="44"/>
      <c r="L288" s="44"/>
      <c r="M288" s="44"/>
      <c r="N288" s="44"/>
      <c r="O288" s="44"/>
      <c r="P288" s="16"/>
      <c r="Q288" s="16"/>
      <c r="R288" s="16"/>
      <c r="S288" s="16"/>
      <c r="T288" s="16"/>
      <c r="U288" s="16"/>
      <c r="V288" s="16"/>
      <c r="W288" s="16"/>
      <c r="X288" s="16"/>
      <c r="Y288" s="8">
        <v>3</v>
      </c>
      <c r="Z288" s="8">
        <v>45</v>
      </c>
      <c r="AA288" s="21"/>
      <c r="AB288" s="6" t="s">
        <v>96</v>
      </c>
      <c r="AF288" t="s">
        <v>120</v>
      </c>
    </row>
    <row r="289" spans="1:32" x14ac:dyDescent="0.25">
      <c r="A289" s="43" t="s">
        <v>111</v>
      </c>
      <c r="B289" s="42" t="s">
        <v>35</v>
      </c>
      <c r="C289" s="42">
        <v>1</v>
      </c>
      <c r="D289" s="48" t="s">
        <v>13</v>
      </c>
      <c r="G289" s="16"/>
      <c r="H289" s="16"/>
      <c r="I289" s="22">
        <v>1</v>
      </c>
      <c r="J289" s="22">
        <v>6</v>
      </c>
      <c r="K289" s="22">
        <v>5</v>
      </c>
      <c r="L289" s="22">
        <v>19</v>
      </c>
      <c r="M289" s="22">
        <v>62</v>
      </c>
      <c r="N289" s="22">
        <v>54</v>
      </c>
      <c r="O289" s="23">
        <v>15</v>
      </c>
      <c r="P289" s="16">
        <v>0</v>
      </c>
      <c r="Q289" s="11">
        <v>1</v>
      </c>
      <c r="R289" s="16"/>
      <c r="S289" s="16"/>
      <c r="T289" s="16"/>
      <c r="U289" s="16"/>
      <c r="V289" s="16"/>
      <c r="W289" s="16"/>
      <c r="X289" s="16"/>
      <c r="Y289" s="8">
        <v>6</v>
      </c>
      <c r="Z289" s="8">
        <v>168</v>
      </c>
      <c r="AA289" s="21">
        <f>1/Z289</f>
        <v>5.9523809523809521E-3</v>
      </c>
      <c r="AB289" s="6" t="s">
        <v>96</v>
      </c>
      <c r="AC289" t="s">
        <v>97</v>
      </c>
      <c r="AD289" t="s">
        <v>98</v>
      </c>
      <c r="AF289" t="s">
        <v>120</v>
      </c>
    </row>
    <row r="290" spans="1:32" x14ac:dyDescent="0.25">
      <c r="A290" s="43" t="s">
        <v>111</v>
      </c>
      <c r="B290" s="42" t="s">
        <v>35</v>
      </c>
      <c r="C290" s="42">
        <v>1</v>
      </c>
      <c r="D290" s="48" t="s">
        <v>14</v>
      </c>
      <c r="G290" s="16"/>
      <c r="H290" s="16"/>
      <c r="I290" s="44"/>
      <c r="J290" s="22">
        <v>4</v>
      </c>
      <c r="K290" s="22">
        <v>14</v>
      </c>
      <c r="L290" s="22">
        <v>26</v>
      </c>
      <c r="M290" s="22">
        <v>75</v>
      </c>
      <c r="N290" s="22">
        <v>37</v>
      </c>
      <c r="O290" s="22">
        <v>12</v>
      </c>
      <c r="P290" s="23">
        <v>2</v>
      </c>
      <c r="Q290" s="16"/>
      <c r="R290" s="16"/>
      <c r="S290" s="16"/>
      <c r="T290" s="16"/>
      <c r="U290" s="16"/>
      <c r="V290" s="16"/>
      <c r="W290" s="16"/>
      <c r="X290" s="16"/>
      <c r="Y290" s="8">
        <v>6</v>
      </c>
      <c r="Z290" s="8">
        <v>170</v>
      </c>
      <c r="AA290" s="21">
        <f t="shared" ref="AA290" si="9">0/Z290</f>
        <v>0</v>
      </c>
      <c r="AB290" s="6" t="s">
        <v>96</v>
      </c>
      <c r="AC290" t="s">
        <v>97</v>
      </c>
      <c r="AD290" t="s">
        <v>98</v>
      </c>
      <c r="AF290" t="s">
        <v>120</v>
      </c>
    </row>
    <row r="291" spans="1:32" x14ac:dyDescent="0.25">
      <c r="A291" s="43" t="s">
        <v>111</v>
      </c>
      <c r="B291" s="42" t="s">
        <v>35</v>
      </c>
      <c r="C291" s="42" t="s">
        <v>35</v>
      </c>
      <c r="D291" s="48" t="s">
        <v>15</v>
      </c>
      <c r="G291" s="45" t="s">
        <v>48</v>
      </c>
      <c r="H291" s="16"/>
      <c r="I291" s="44"/>
      <c r="J291" s="44"/>
      <c r="K291" s="44"/>
      <c r="L291" s="44"/>
      <c r="M291" s="44"/>
      <c r="N291" s="44"/>
      <c r="O291" s="44"/>
      <c r="P291" s="16"/>
      <c r="Q291" s="16"/>
      <c r="R291" s="16"/>
      <c r="S291" s="16"/>
      <c r="T291" s="16"/>
      <c r="U291" s="16"/>
      <c r="V291" s="16"/>
      <c r="W291" s="16"/>
      <c r="X291" s="16"/>
      <c r="Y291" s="8">
        <v>6</v>
      </c>
      <c r="Z291" s="8">
        <v>85</v>
      </c>
      <c r="AA291" s="21"/>
      <c r="AB291" s="6" t="s">
        <v>96</v>
      </c>
      <c r="AE291" t="s">
        <v>99</v>
      </c>
      <c r="AF291" t="s">
        <v>120</v>
      </c>
    </row>
    <row r="292" spans="1:32" x14ac:dyDescent="0.25">
      <c r="A292" s="5" t="s">
        <v>56</v>
      </c>
      <c r="B292" s="1" t="s">
        <v>35</v>
      </c>
      <c r="C292" s="1">
        <v>4</v>
      </c>
      <c r="D292" s="49" t="s">
        <v>7</v>
      </c>
      <c r="J292" s="9">
        <v>7</v>
      </c>
      <c r="K292" s="9">
        <v>3</v>
      </c>
      <c r="L292" s="9">
        <v>8</v>
      </c>
      <c r="M292" s="9">
        <v>63</v>
      </c>
      <c r="N292" s="9">
        <v>141</v>
      </c>
      <c r="O292" s="9">
        <v>363</v>
      </c>
      <c r="P292" s="9">
        <v>187</v>
      </c>
      <c r="Q292" s="10">
        <v>19</v>
      </c>
      <c r="R292" s="11">
        <v>2</v>
      </c>
      <c r="Y292" s="8">
        <v>7</v>
      </c>
      <c r="Z292" s="8">
        <f t="shared" si="8"/>
        <v>793</v>
      </c>
      <c r="AA292" s="21">
        <f>2/Z292</f>
        <v>2.5220680958385876E-3</v>
      </c>
    </row>
    <row r="293" spans="1:32" x14ac:dyDescent="0.25">
      <c r="A293" s="5" t="s">
        <v>56</v>
      </c>
      <c r="B293" s="1" t="s">
        <v>35</v>
      </c>
      <c r="D293" s="49" t="s">
        <v>6</v>
      </c>
      <c r="Y293" s="8"/>
      <c r="Z293" s="8"/>
      <c r="AA293" s="8"/>
    </row>
    <row r="294" spans="1:32" x14ac:dyDescent="0.25">
      <c r="A294" s="5" t="s">
        <v>56</v>
      </c>
      <c r="B294" s="1" t="s">
        <v>35</v>
      </c>
      <c r="D294" s="49" t="s">
        <v>8</v>
      </c>
      <c r="Y294" s="8"/>
      <c r="Z294" s="8"/>
      <c r="AA294" s="8"/>
    </row>
    <row r="295" spans="1:32" x14ac:dyDescent="0.25">
      <c r="A295" s="5" t="s">
        <v>56</v>
      </c>
      <c r="B295" s="1" t="s">
        <v>35</v>
      </c>
      <c r="C295" s="1">
        <v>0.5</v>
      </c>
      <c r="D295" s="49" t="s">
        <v>9</v>
      </c>
      <c r="I295" s="9">
        <v>4</v>
      </c>
      <c r="J295" s="9">
        <v>36</v>
      </c>
      <c r="K295" s="9">
        <v>158</v>
      </c>
      <c r="L295" s="9">
        <v>137</v>
      </c>
      <c r="M295" s="9">
        <v>76</v>
      </c>
      <c r="N295" s="10">
        <v>12</v>
      </c>
      <c r="O295" s="11">
        <v>4</v>
      </c>
      <c r="P295" s="11">
        <v>3</v>
      </c>
      <c r="Q295" s="11">
        <v>1</v>
      </c>
      <c r="R295" s="19">
        <v>0</v>
      </c>
      <c r="S295" s="19">
        <v>0</v>
      </c>
      <c r="T295" s="11">
        <v>1</v>
      </c>
      <c r="Y295" s="8">
        <v>5</v>
      </c>
      <c r="Z295" s="8">
        <f t="shared" si="8"/>
        <v>432</v>
      </c>
      <c r="AA295" s="21">
        <f>9/Z295</f>
        <v>2.0833333333333332E-2</v>
      </c>
    </row>
    <row r="296" spans="1:32" x14ac:dyDescent="0.25">
      <c r="A296" s="5" t="s">
        <v>56</v>
      </c>
      <c r="B296" s="1" t="s">
        <v>35</v>
      </c>
      <c r="D296" s="49" t="s">
        <v>10</v>
      </c>
      <c r="Y296" s="8"/>
      <c r="Z296" s="8"/>
      <c r="AA296" s="8"/>
    </row>
    <row r="297" spans="1:32" x14ac:dyDescent="0.25">
      <c r="A297" s="5" t="s">
        <v>56</v>
      </c>
      <c r="B297" s="1" t="s">
        <v>35</v>
      </c>
      <c r="D297" s="49" t="s">
        <v>11</v>
      </c>
      <c r="Y297" s="8"/>
      <c r="Z297" s="8"/>
      <c r="AA297" s="8"/>
    </row>
    <row r="298" spans="1:32" x14ac:dyDescent="0.25">
      <c r="A298" s="5" t="s">
        <v>56</v>
      </c>
      <c r="B298" s="1" t="s">
        <v>35</v>
      </c>
      <c r="C298" s="1">
        <v>1</v>
      </c>
      <c r="D298" s="49" t="s">
        <v>12</v>
      </c>
      <c r="L298" s="9">
        <v>2</v>
      </c>
      <c r="M298" s="9">
        <v>29</v>
      </c>
      <c r="N298" s="9">
        <v>253</v>
      </c>
      <c r="O298" s="10">
        <v>146</v>
      </c>
      <c r="P298" s="11">
        <v>13</v>
      </c>
      <c r="Y298" s="8">
        <v>6</v>
      </c>
      <c r="Z298" s="8">
        <f t="shared" si="8"/>
        <v>443</v>
      </c>
      <c r="AA298" s="21">
        <f>6/Z298</f>
        <v>1.3544018058690745E-2</v>
      </c>
    </row>
    <row r="299" spans="1:32" x14ac:dyDescent="0.25">
      <c r="A299" s="5" t="s">
        <v>56</v>
      </c>
      <c r="B299" s="1" t="s">
        <v>35</v>
      </c>
      <c r="D299" s="49" t="s">
        <v>13</v>
      </c>
      <c r="J299" s="9">
        <v>7</v>
      </c>
      <c r="K299" s="9">
        <v>30</v>
      </c>
      <c r="L299" s="9">
        <v>151</v>
      </c>
      <c r="M299" s="9">
        <v>121</v>
      </c>
      <c r="N299" s="9">
        <v>194</v>
      </c>
      <c r="O299" s="10">
        <v>31</v>
      </c>
      <c r="P299" s="9">
        <v>2</v>
      </c>
      <c r="Q299" s="9">
        <v>1</v>
      </c>
      <c r="S299" s="9">
        <v>1</v>
      </c>
      <c r="Y299" s="8">
        <v>5</v>
      </c>
      <c r="Z299" s="8">
        <f t="shared" si="8"/>
        <v>538</v>
      </c>
      <c r="AA299" s="8"/>
    </row>
    <row r="300" spans="1:32" x14ac:dyDescent="0.25">
      <c r="A300" s="5" t="s">
        <v>56</v>
      </c>
      <c r="B300" s="1" t="s">
        <v>35</v>
      </c>
      <c r="D300" s="49" t="s">
        <v>14</v>
      </c>
      <c r="I300" s="9">
        <v>32</v>
      </c>
      <c r="J300" s="9">
        <v>132</v>
      </c>
      <c r="K300" s="9">
        <v>85</v>
      </c>
      <c r="L300" s="9">
        <v>56</v>
      </c>
      <c r="M300" s="10">
        <v>13</v>
      </c>
      <c r="N300" s="9">
        <v>2</v>
      </c>
      <c r="O300" s="9">
        <v>2</v>
      </c>
      <c r="R300" s="9">
        <v>1</v>
      </c>
      <c r="Y300" s="8">
        <v>5</v>
      </c>
      <c r="Z300" s="8">
        <f t="shared" si="8"/>
        <v>323</v>
      </c>
      <c r="AA300" s="8"/>
    </row>
    <row r="301" spans="1:32" x14ac:dyDescent="0.25">
      <c r="A301" s="5" t="s">
        <v>56</v>
      </c>
      <c r="B301" s="1" t="s">
        <v>35</v>
      </c>
      <c r="D301" s="49" t="s">
        <v>15</v>
      </c>
      <c r="K301" s="9">
        <v>1</v>
      </c>
      <c r="L301" s="9">
        <v>15</v>
      </c>
      <c r="M301" s="9">
        <v>115</v>
      </c>
      <c r="N301" s="9">
        <v>290</v>
      </c>
      <c r="O301" s="10">
        <v>159</v>
      </c>
      <c r="P301" s="9">
        <v>10</v>
      </c>
      <c r="Q301" s="9">
        <v>1</v>
      </c>
      <c r="S301" s="9">
        <v>1</v>
      </c>
      <c r="Y301" s="8">
        <v>5</v>
      </c>
      <c r="Z301" s="8">
        <f t="shared" si="8"/>
        <v>592</v>
      </c>
      <c r="AA301" s="8"/>
    </row>
    <row r="302" spans="1:32" x14ac:dyDescent="0.25">
      <c r="A302" s="5" t="s">
        <v>58</v>
      </c>
      <c r="B302" s="1" t="s">
        <v>35</v>
      </c>
      <c r="C302" s="1">
        <v>2</v>
      </c>
      <c r="D302" s="48" t="s">
        <v>7</v>
      </c>
      <c r="J302" s="9">
        <v>13</v>
      </c>
      <c r="K302" s="9">
        <v>56</v>
      </c>
      <c r="L302" s="9">
        <v>323</v>
      </c>
      <c r="M302" s="9">
        <v>600</v>
      </c>
      <c r="N302" s="9">
        <v>1389</v>
      </c>
      <c r="O302" s="9">
        <v>1382</v>
      </c>
      <c r="P302" s="10">
        <v>214</v>
      </c>
      <c r="Q302" s="11">
        <v>9</v>
      </c>
      <c r="R302" s="11">
        <v>2</v>
      </c>
      <c r="Y302" s="8">
        <v>7</v>
      </c>
      <c r="Z302" s="8">
        <f t="shared" si="8"/>
        <v>3988</v>
      </c>
      <c r="AA302" s="21">
        <f>11/Z302</f>
        <v>2.7582748244734203E-3</v>
      </c>
    </row>
    <row r="303" spans="1:32" x14ac:dyDescent="0.25">
      <c r="A303" s="5" t="s">
        <v>58</v>
      </c>
      <c r="B303" s="47" t="s">
        <v>35</v>
      </c>
      <c r="D303" s="48" t="s">
        <v>6</v>
      </c>
      <c r="Y303" s="8"/>
      <c r="Z303" s="8"/>
      <c r="AA303" s="8"/>
    </row>
    <row r="304" spans="1:32" x14ac:dyDescent="0.25">
      <c r="A304" s="5" t="s">
        <v>58</v>
      </c>
      <c r="B304" s="1" t="s">
        <v>35</v>
      </c>
      <c r="D304" s="48" t="s">
        <v>8</v>
      </c>
      <c r="Y304" s="8"/>
      <c r="Z304" s="8"/>
      <c r="AA304" s="8"/>
    </row>
    <row r="305" spans="1:27" x14ac:dyDescent="0.25">
      <c r="A305" s="5" t="s">
        <v>58</v>
      </c>
      <c r="B305" s="1" t="s">
        <v>35</v>
      </c>
      <c r="C305" s="1">
        <v>0.5</v>
      </c>
      <c r="D305" s="48" t="s">
        <v>9</v>
      </c>
      <c r="I305" s="9">
        <v>8</v>
      </c>
      <c r="J305" s="9">
        <v>81</v>
      </c>
      <c r="K305" s="9">
        <v>166</v>
      </c>
      <c r="L305" s="9">
        <v>394</v>
      </c>
      <c r="M305" s="9">
        <v>866</v>
      </c>
      <c r="N305" s="10">
        <v>143</v>
      </c>
      <c r="O305" s="11">
        <v>19</v>
      </c>
      <c r="P305" s="11">
        <v>9</v>
      </c>
      <c r="Q305" s="11">
        <v>2</v>
      </c>
      <c r="R305" s="12">
        <v>0</v>
      </c>
      <c r="S305" s="11">
        <v>1</v>
      </c>
      <c r="T305" s="11">
        <v>2</v>
      </c>
      <c r="Y305" s="8">
        <v>5</v>
      </c>
      <c r="Z305" s="8">
        <f t="shared" si="8"/>
        <v>1691</v>
      </c>
      <c r="AA305" s="21">
        <f>33/Z305</f>
        <v>1.9515079834417505E-2</v>
      </c>
    </row>
    <row r="306" spans="1:27" x14ac:dyDescent="0.25">
      <c r="A306" s="5" t="s">
        <v>58</v>
      </c>
      <c r="B306" s="1" t="s">
        <v>35</v>
      </c>
      <c r="D306" s="48" t="s">
        <v>10</v>
      </c>
      <c r="Y306" s="8"/>
      <c r="Z306" s="8"/>
      <c r="AA306" s="8"/>
    </row>
    <row r="307" spans="1:27" x14ac:dyDescent="0.25">
      <c r="A307" s="5" t="s">
        <v>58</v>
      </c>
      <c r="B307" s="1" t="s">
        <v>35</v>
      </c>
      <c r="D307" s="48" t="s">
        <v>11</v>
      </c>
      <c r="Y307" s="8"/>
      <c r="Z307" s="8"/>
      <c r="AA307" s="8"/>
    </row>
    <row r="308" spans="1:27" x14ac:dyDescent="0.25">
      <c r="A308" s="5" t="s">
        <v>58</v>
      </c>
      <c r="B308" s="1" t="s">
        <v>35</v>
      </c>
      <c r="C308" s="1">
        <v>1</v>
      </c>
      <c r="D308" s="48" t="s">
        <v>12</v>
      </c>
      <c r="K308" s="17">
        <v>6</v>
      </c>
      <c r="L308" s="17">
        <v>31</v>
      </c>
      <c r="M308" s="17">
        <v>149</v>
      </c>
      <c r="N308" s="17">
        <v>508</v>
      </c>
      <c r="O308" s="10">
        <v>113</v>
      </c>
      <c r="P308" s="11">
        <v>33</v>
      </c>
      <c r="Q308" s="11">
        <v>4</v>
      </c>
      <c r="R308" s="11">
        <v>11</v>
      </c>
      <c r="Y308" s="8">
        <v>8</v>
      </c>
      <c r="Z308" s="8">
        <f t="shared" si="8"/>
        <v>855</v>
      </c>
      <c r="AA308" s="21">
        <f>48/Z308</f>
        <v>5.6140350877192984E-2</v>
      </c>
    </row>
    <row r="309" spans="1:27" x14ac:dyDescent="0.25">
      <c r="A309" s="5" t="s">
        <v>58</v>
      </c>
      <c r="B309" s="1" t="s">
        <v>35</v>
      </c>
      <c r="C309" s="1">
        <v>1</v>
      </c>
      <c r="D309" s="48" t="s">
        <v>13</v>
      </c>
      <c r="I309" s="9">
        <v>22</v>
      </c>
      <c r="J309" s="9">
        <v>114</v>
      </c>
      <c r="K309" s="9">
        <v>461</v>
      </c>
      <c r="L309" s="9">
        <v>752</v>
      </c>
      <c r="M309" s="9">
        <v>963</v>
      </c>
      <c r="N309" s="9">
        <v>211</v>
      </c>
      <c r="O309" s="10">
        <v>31</v>
      </c>
      <c r="P309" s="11">
        <v>8</v>
      </c>
      <c r="Q309" s="11">
        <v>14</v>
      </c>
      <c r="R309" s="11">
        <v>15</v>
      </c>
      <c r="Y309" s="8">
        <v>5</v>
      </c>
      <c r="Z309" s="8">
        <f t="shared" si="8"/>
        <v>2591</v>
      </c>
      <c r="AA309" s="8"/>
    </row>
    <row r="310" spans="1:27" x14ac:dyDescent="0.25">
      <c r="A310" s="5" t="s">
        <v>58</v>
      </c>
      <c r="B310" s="1" t="s">
        <v>35</v>
      </c>
      <c r="C310" s="1">
        <v>0.5</v>
      </c>
      <c r="D310" s="48" t="s">
        <v>14</v>
      </c>
      <c r="I310" s="9">
        <v>105</v>
      </c>
      <c r="J310" s="9">
        <v>422</v>
      </c>
      <c r="K310" s="9">
        <v>430</v>
      </c>
      <c r="L310" s="9">
        <v>351</v>
      </c>
      <c r="M310" s="9">
        <v>236</v>
      </c>
      <c r="N310" s="10">
        <v>103</v>
      </c>
      <c r="O310" s="11">
        <v>28</v>
      </c>
      <c r="P310" s="11">
        <v>7</v>
      </c>
      <c r="Q310" s="11">
        <v>2</v>
      </c>
      <c r="Y310" s="8">
        <v>5</v>
      </c>
      <c r="Z310" s="8">
        <f t="shared" si="8"/>
        <v>1684</v>
      </c>
      <c r="AA310" s="8"/>
    </row>
    <row r="311" spans="1:27" x14ac:dyDescent="0.25">
      <c r="A311" s="5" t="s">
        <v>58</v>
      </c>
      <c r="B311" s="1">
        <v>2</v>
      </c>
      <c r="C311" s="1">
        <v>1</v>
      </c>
      <c r="D311" s="48" t="s">
        <v>15</v>
      </c>
      <c r="J311" s="9">
        <v>1</v>
      </c>
      <c r="K311" s="9">
        <v>16</v>
      </c>
      <c r="L311" s="9">
        <v>123</v>
      </c>
      <c r="M311" s="9">
        <v>1194</v>
      </c>
      <c r="N311" s="9">
        <v>1094</v>
      </c>
      <c r="O311" s="10">
        <v>299</v>
      </c>
      <c r="P311" s="11">
        <v>48</v>
      </c>
      <c r="Q311" s="11">
        <v>28</v>
      </c>
      <c r="R311" s="11">
        <v>11</v>
      </c>
      <c r="S311" s="11">
        <v>1</v>
      </c>
      <c r="Y311" s="8">
        <v>5</v>
      </c>
      <c r="Z311" s="8">
        <f t="shared" si="8"/>
        <v>2815</v>
      </c>
      <c r="AA311" s="8"/>
    </row>
    <row r="312" spans="1:27" x14ac:dyDescent="0.25">
      <c r="A312" s="5" t="s">
        <v>59</v>
      </c>
      <c r="B312" s="1" t="s">
        <v>35</v>
      </c>
      <c r="C312" s="1">
        <v>4</v>
      </c>
      <c r="D312" s="49" t="s">
        <v>7</v>
      </c>
      <c r="J312" s="9">
        <v>12</v>
      </c>
      <c r="K312" s="9">
        <v>43</v>
      </c>
      <c r="L312" s="9">
        <v>38</v>
      </c>
      <c r="M312" s="9">
        <v>122</v>
      </c>
      <c r="N312" s="9">
        <v>252</v>
      </c>
      <c r="O312" s="9">
        <v>194</v>
      </c>
      <c r="P312" s="9">
        <v>12</v>
      </c>
      <c r="Y312" s="8">
        <v>6</v>
      </c>
      <c r="Z312" s="8">
        <f t="shared" si="8"/>
        <v>673</v>
      </c>
      <c r="AA312" s="8"/>
    </row>
    <row r="313" spans="1:27" x14ac:dyDescent="0.25">
      <c r="A313" s="5" t="s">
        <v>59</v>
      </c>
      <c r="B313" s="1" t="s">
        <v>35</v>
      </c>
      <c r="D313" s="49" t="s">
        <v>6</v>
      </c>
      <c r="Y313" s="8"/>
      <c r="Z313" s="8"/>
      <c r="AA313" s="8"/>
    </row>
    <row r="314" spans="1:27" x14ac:dyDescent="0.25">
      <c r="A314" s="5" t="s">
        <v>59</v>
      </c>
      <c r="B314" s="1" t="s">
        <v>35</v>
      </c>
      <c r="D314" s="49" t="s">
        <v>8</v>
      </c>
      <c r="Y314" s="8"/>
      <c r="Z314" s="8"/>
      <c r="AA314" s="8"/>
    </row>
    <row r="315" spans="1:27" x14ac:dyDescent="0.25">
      <c r="A315" s="5" t="s">
        <v>59</v>
      </c>
      <c r="B315" s="1" t="s">
        <v>35</v>
      </c>
      <c r="C315" s="1">
        <v>0.25</v>
      </c>
      <c r="D315" s="49" t="s">
        <v>9</v>
      </c>
      <c r="I315" s="9">
        <v>1</v>
      </c>
      <c r="J315" s="9">
        <v>45</v>
      </c>
      <c r="K315" s="9">
        <v>180</v>
      </c>
      <c r="L315" s="9">
        <v>137</v>
      </c>
      <c r="M315" s="10">
        <v>55</v>
      </c>
      <c r="N315" s="11">
        <v>18</v>
      </c>
      <c r="O315" s="11">
        <v>3</v>
      </c>
      <c r="P315" s="11">
        <v>1</v>
      </c>
      <c r="Y315" s="8">
        <v>5</v>
      </c>
      <c r="Z315" s="8">
        <f t="shared" si="8"/>
        <v>440</v>
      </c>
      <c r="AA315" s="21">
        <f>22/Z315</f>
        <v>0.05</v>
      </c>
    </row>
    <row r="316" spans="1:27" x14ac:dyDescent="0.25">
      <c r="A316" s="5" t="s">
        <v>59</v>
      </c>
      <c r="B316" s="1" t="s">
        <v>35</v>
      </c>
      <c r="D316" s="49" t="s">
        <v>10</v>
      </c>
      <c r="Y316" s="8"/>
      <c r="Z316" s="8"/>
      <c r="AA316" s="8"/>
    </row>
    <row r="317" spans="1:27" x14ac:dyDescent="0.25">
      <c r="A317" s="5" t="s">
        <v>59</v>
      </c>
      <c r="B317" s="1" t="s">
        <v>35</v>
      </c>
      <c r="D317" s="49" t="s">
        <v>11</v>
      </c>
      <c r="Y317" s="8"/>
      <c r="Z317" s="8"/>
      <c r="AA317" s="8"/>
    </row>
    <row r="318" spans="1:27" x14ac:dyDescent="0.25">
      <c r="A318" s="5" t="s">
        <v>59</v>
      </c>
      <c r="B318" s="1" t="s">
        <v>35</v>
      </c>
      <c r="C318" s="1">
        <v>4</v>
      </c>
      <c r="D318" s="49" t="s">
        <v>12</v>
      </c>
      <c r="K318" s="9">
        <v>1</v>
      </c>
      <c r="L318" s="9">
        <v>4</v>
      </c>
      <c r="M318" s="9">
        <v>11</v>
      </c>
      <c r="N318" s="9">
        <v>52</v>
      </c>
      <c r="O318" s="9">
        <v>75</v>
      </c>
      <c r="P318" s="9">
        <v>55</v>
      </c>
      <c r="Q318" s="10">
        <v>7</v>
      </c>
      <c r="R318" s="11">
        <v>1</v>
      </c>
      <c r="S318" s="11">
        <v>1</v>
      </c>
      <c r="Y318" s="8">
        <v>6</v>
      </c>
      <c r="Z318" s="8">
        <f t="shared" si="8"/>
        <v>207</v>
      </c>
      <c r="AA318" s="21">
        <f>2/Z318</f>
        <v>9.6618357487922701E-3</v>
      </c>
    </row>
    <row r="319" spans="1:27" x14ac:dyDescent="0.25">
      <c r="A319" s="5" t="s">
        <v>59</v>
      </c>
      <c r="B319" s="1" t="s">
        <v>35</v>
      </c>
      <c r="D319" s="49" t="s">
        <v>13</v>
      </c>
      <c r="J319" s="9">
        <v>2</v>
      </c>
      <c r="K319" s="9">
        <v>7</v>
      </c>
      <c r="L319" s="9">
        <v>13</v>
      </c>
      <c r="M319" s="9">
        <v>42</v>
      </c>
      <c r="N319" s="9">
        <v>119</v>
      </c>
      <c r="O319" s="9">
        <v>178</v>
      </c>
      <c r="P319" s="9">
        <v>66</v>
      </c>
      <c r="Q319" s="9">
        <v>7</v>
      </c>
      <c r="R319" s="9">
        <v>31</v>
      </c>
      <c r="S319" s="9">
        <v>3</v>
      </c>
      <c r="Y319" s="8">
        <v>5</v>
      </c>
      <c r="Z319" s="8">
        <f t="shared" si="8"/>
        <v>468</v>
      </c>
      <c r="AA319" s="8"/>
    </row>
    <row r="320" spans="1:27" x14ac:dyDescent="0.25">
      <c r="A320" s="5" t="s">
        <v>59</v>
      </c>
      <c r="B320" s="1" t="s">
        <v>35</v>
      </c>
      <c r="D320" s="49" t="s">
        <v>14</v>
      </c>
      <c r="J320" s="9">
        <v>15</v>
      </c>
      <c r="K320" s="9">
        <v>39</v>
      </c>
      <c r="L320" s="9">
        <v>85</v>
      </c>
      <c r="M320" s="9">
        <v>76</v>
      </c>
      <c r="N320" s="9">
        <v>132</v>
      </c>
      <c r="O320" s="9">
        <v>13</v>
      </c>
      <c r="P320" s="9">
        <v>6</v>
      </c>
      <c r="Y320" s="8">
        <v>5</v>
      </c>
      <c r="Z320" s="8">
        <f t="shared" si="8"/>
        <v>366</v>
      </c>
      <c r="AA320" s="8"/>
    </row>
    <row r="321" spans="1:27" x14ac:dyDescent="0.25">
      <c r="A321" s="5" t="s">
        <v>59</v>
      </c>
      <c r="D321" s="49" t="s">
        <v>15</v>
      </c>
      <c r="J321" s="9">
        <v>3</v>
      </c>
      <c r="K321" s="9">
        <v>5</v>
      </c>
      <c r="L321" s="9">
        <v>19</v>
      </c>
      <c r="M321" s="9">
        <v>59</v>
      </c>
      <c r="N321" s="9">
        <v>177</v>
      </c>
      <c r="O321" s="9">
        <v>190</v>
      </c>
      <c r="P321" s="9">
        <v>62</v>
      </c>
      <c r="Q321" s="9">
        <v>4</v>
      </c>
      <c r="T321" s="9">
        <v>1</v>
      </c>
      <c r="Y321" s="8">
        <v>5</v>
      </c>
      <c r="Z321" s="8">
        <f t="shared" si="8"/>
        <v>520</v>
      </c>
      <c r="AA321" s="8"/>
    </row>
    <row r="322" spans="1:27" x14ac:dyDescent="0.25">
      <c r="A322" s="5" t="s">
        <v>57</v>
      </c>
      <c r="C322" s="1">
        <v>4</v>
      </c>
      <c r="D322" s="48" t="s">
        <v>7</v>
      </c>
      <c r="L322" s="9">
        <v>3</v>
      </c>
      <c r="M322" s="9">
        <v>10</v>
      </c>
      <c r="N322" s="9">
        <v>21</v>
      </c>
      <c r="O322" s="9">
        <v>109</v>
      </c>
      <c r="P322" s="9">
        <v>297</v>
      </c>
      <c r="Q322" s="10">
        <v>84</v>
      </c>
      <c r="R322" s="11">
        <v>20</v>
      </c>
      <c r="S322" s="11">
        <v>1</v>
      </c>
      <c r="Y322" s="8">
        <v>4</v>
      </c>
      <c r="Z322" s="8">
        <f t="shared" si="8"/>
        <v>545</v>
      </c>
      <c r="AA322" s="8"/>
    </row>
    <row r="323" spans="1:27" x14ac:dyDescent="0.25">
      <c r="A323" s="5" t="s">
        <v>57</v>
      </c>
      <c r="D323" s="48" t="s">
        <v>6</v>
      </c>
      <c r="Y323" s="8"/>
      <c r="Z323" s="8"/>
      <c r="AA323" s="8"/>
    </row>
    <row r="324" spans="1:27" x14ac:dyDescent="0.25">
      <c r="A324" s="5" t="s">
        <v>57</v>
      </c>
      <c r="D324" s="48" t="s">
        <v>8</v>
      </c>
      <c r="Y324" s="8"/>
      <c r="Z324" s="8"/>
      <c r="AA324" s="8"/>
    </row>
    <row r="325" spans="1:27" x14ac:dyDescent="0.25">
      <c r="A325" s="5" t="s">
        <v>57</v>
      </c>
      <c r="C325" s="1">
        <v>0.125</v>
      </c>
      <c r="D325" s="48" t="s">
        <v>9</v>
      </c>
      <c r="I325" s="9">
        <v>1</v>
      </c>
      <c r="J325" s="9">
        <v>31</v>
      </c>
      <c r="K325" s="9">
        <v>168</v>
      </c>
      <c r="L325" s="10">
        <v>105</v>
      </c>
      <c r="M325" s="11">
        <v>48</v>
      </c>
      <c r="N325" s="11">
        <v>20</v>
      </c>
      <c r="O325" s="11">
        <v>10</v>
      </c>
      <c r="P325" s="11">
        <v>2</v>
      </c>
      <c r="Y325" s="8">
        <v>5</v>
      </c>
      <c r="Z325" s="8">
        <f t="shared" si="8"/>
        <v>385</v>
      </c>
      <c r="AA325" s="21">
        <f>80/Z325</f>
        <v>0.20779220779220781</v>
      </c>
    </row>
    <row r="326" spans="1:27" x14ac:dyDescent="0.25">
      <c r="A326" s="5" t="s">
        <v>57</v>
      </c>
      <c r="D326" s="48" t="s">
        <v>10</v>
      </c>
      <c r="Y326" s="8"/>
      <c r="Z326" s="8"/>
      <c r="AA326" s="8"/>
    </row>
    <row r="327" spans="1:27" x14ac:dyDescent="0.25">
      <c r="A327" s="5" t="s">
        <v>57</v>
      </c>
      <c r="D327" s="48" t="s">
        <v>11</v>
      </c>
      <c r="Y327" s="8"/>
      <c r="Z327" s="8"/>
      <c r="AA327" s="8"/>
    </row>
    <row r="328" spans="1:27" x14ac:dyDescent="0.25">
      <c r="A328" s="5" t="s">
        <v>57</v>
      </c>
      <c r="C328" s="1">
        <v>1</v>
      </c>
      <c r="D328" s="48" t="s">
        <v>12</v>
      </c>
      <c r="K328" s="9">
        <v>6</v>
      </c>
      <c r="L328" s="9">
        <v>50</v>
      </c>
      <c r="M328" s="9">
        <v>280</v>
      </c>
      <c r="N328" s="9">
        <v>199</v>
      </c>
      <c r="O328" s="10">
        <v>14</v>
      </c>
      <c r="P328" s="11">
        <v>1</v>
      </c>
      <c r="Y328" s="8">
        <v>6</v>
      </c>
      <c r="Z328" s="8">
        <f t="shared" si="8"/>
        <v>550</v>
      </c>
      <c r="AA328" s="21">
        <f>1/Z328</f>
        <v>1.8181818181818182E-3</v>
      </c>
    </row>
    <row r="329" spans="1:27" x14ac:dyDescent="0.25">
      <c r="A329" s="5" t="s">
        <v>57</v>
      </c>
      <c r="D329" s="48" t="s">
        <v>13</v>
      </c>
      <c r="J329" s="9">
        <v>24</v>
      </c>
      <c r="K329" s="9">
        <v>48</v>
      </c>
      <c r="L329" s="9">
        <v>72</v>
      </c>
      <c r="M329" s="9">
        <v>104</v>
      </c>
      <c r="N329" s="9">
        <v>73</v>
      </c>
      <c r="O329" s="9">
        <v>48</v>
      </c>
      <c r="Y329" s="8">
        <v>5</v>
      </c>
      <c r="Z329" s="8">
        <f t="shared" si="8"/>
        <v>369</v>
      </c>
      <c r="AA329" s="8"/>
    </row>
    <row r="330" spans="1:27" x14ac:dyDescent="0.25">
      <c r="A330" s="5" t="s">
        <v>57</v>
      </c>
      <c r="D330" s="48" t="s">
        <v>14</v>
      </c>
      <c r="J330" s="9">
        <v>19</v>
      </c>
      <c r="K330" s="9">
        <v>52</v>
      </c>
      <c r="L330" s="9">
        <v>91</v>
      </c>
      <c r="M330" s="9">
        <v>126</v>
      </c>
      <c r="N330" s="9">
        <v>41</v>
      </c>
      <c r="P330" s="9">
        <v>1</v>
      </c>
      <c r="Y330" s="8">
        <v>5</v>
      </c>
      <c r="Z330" s="8">
        <f t="shared" si="8"/>
        <v>330</v>
      </c>
      <c r="AA330" s="8"/>
    </row>
    <row r="331" spans="1:27" x14ac:dyDescent="0.25">
      <c r="A331" s="5" t="s">
        <v>57</v>
      </c>
      <c r="D331" s="48" t="s">
        <v>15</v>
      </c>
      <c r="J331" s="9">
        <v>2</v>
      </c>
      <c r="L331" s="9">
        <v>24</v>
      </c>
      <c r="M331" s="9">
        <v>99</v>
      </c>
      <c r="N331" s="9">
        <v>217</v>
      </c>
      <c r="O331" s="9">
        <v>106</v>
      </c>
      <c r="P331" s="9">
        <v>10</v>
      </c>
      <c r="S331" s="9">
        <v>1</v>
      </c>
      <c r="T331" s="9">
        <v>3</v>
      </c>
      <c r="Y331" s="8">
        <v>5</v>
      </c>
      <c r="Z331" s="8">
        <f t="shared" si="8"/>
        <v>462</v>
      </c>
      <c r="AA331" s="8"/>
    </row>
    <row r="332" spans="1:27" x14ac:dyDescent="0.25">
      <c r="A332" s="5" t="s">
        <v>60</v>
      </c>
      <c r="C332" s="1">
        <v>2</v>
      </c>
      <c r="D332" s="49" t="s">
        <v>7</v>
      </c>
      <c r="J332" s="9">
        <v>1</v>
      </c>
      <c r="K332" s="9">
        <v>1</v>
      </c>
      <c r="L332" s="9">
        <v>4</v>
      </c>
      <c r="M332" s="9">
        <v>3</v>
      </c>
      <c r="N332" s="9">
        <v>13</v>
      </c>
      <c r="O332" s="9">
        <v>76</v>
      </c>
      <c r="P332" s="10">
        <v>26</v>
      </c>
      <c r="Q332" s="11">
        <v>10</v>
      </c>
      <c r="R332" s="11">
        <v>1</v>
      </c>
      <c r="Y332" s="8">
        <v>4</v>
      </c>
      <c r="Z332" s="8">
        <f t="shared" si="8"/>
        <v>135</v>
      </c>
      <c r="AA332" s="8"/>
    </row>
    <row r="333" spans="1:27" x14ac:dyDescent="0.25">
      <c r="A333" s="5" t="s">
        <v>60</v>
      </c>
      <c r="D333" s="49" t="s">
        <v>6</v>
      </c>
      <c r="Y333" s="8"/>
      <c r="Z333" s="8"/>
      <c r="AA333" s="8"/>
    </row>
    <row r="334" spans="1:27" x14ac:dyDescent="0.25">
      <c r="A334" s="5" t="s">
        <v>60</v>
      </c>
      <c r="D334" s="49" t="s">
        <v>8</v>
      </c>
      <c r="Y334" s="8"/>
      <c r="Z334" s="8"/>
      <c r="AA334" s="8"/>
    </row>
    <row r="335" spans="1:27" x14ac:dyDescent="0.25">
      <c r="A335" s="5" t="s">
        <v>60</v>
      </c>
      <c r="D335" s="49" t="s">
        <v>9</v>
      </c>
      <c r="Y335" s="8"/>
      <c r="Z335" s="8"/>
      <c r="AA335" s="8"/>
    </row>
    <row r="336" spans="1:27" x14ac:dyDescent="0.25">
      <c r="A336" s="5" t="s">
        <v>60</v>
      </c>
      <c r="D336" s="49" t="s">
        <v>10</v>
      </c>
      <c r="Y336" s="8"/>
      <c r="Z336" s="8"/>
      <c r="AA336" s="8"/>
    </row>
    <row r="337" spans="1:27" x14ac:dyDescent="0.25">
      <c r="A337" s="5" t="s">
        <v>60</v>
      </c>
      <c r="D337" s="49" t="s">
        <v>11</v>
      </c>
      <c r="Y337" s="8"/>
      <c r="Z337" s="8"/>
      <c r="AA337" s="8"/>
    </row>
    <row r="338" spans="1:27" x14ac:dyDescent="0.25">
      <c r="A338" s="5" t="s">
        <v>60</v>
      </c>
      <c r="D338" s="49" t="s">
        <v>12</v>
      </c>
      <c r="Y338" s="8"/>
      <c r="Z338" s="8"/>
      <c r="AA338" s="8"/>
    </row>
    <row r="339" spans="1:27" x14ac:dyDescent="0.25">
      <c r="A339" s="5" t="s">
        <v>60</v>
      </c>
      <c r="D339" s="49" t="s">
        <v>13</v>
      </c>
      <c r="Y339" s="8"/>
      <c r="Z339" s="8"/>
      <c r="AA339" s="8"/>
    </row>
    <row r="340" spans="1:27" x14ac:dyDescent="0.25">
      <c r="A340" s="5" t="s">
        <v>60</v>
      </c>
      <c r="D340" s="49" t="s">
        <v>14</v>
      </c>
      <c r="Y340" s="8"/>
      <c r="Z340" s="8"/>
      <c r="AA340" s="8"/>
    </row>
    <row r="341" spans="1:27" x14ac:dyDescent="0.25">
      <c r="A341" s="5" t="s">
        <v>60</v>
      </c>
      <c r="D341" s="49" t="s">
        <v>15</v>
      </c>
      <c r="Y341" s="8"/>
      <c r="Z341" s="8"/>
      <c r="AA341"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7"/>
  <sheetViews>
    <sheetView topLeftCell="B16" workbookViewId="0">
      <selection activeCell="B9" sqref="B9"/>
    </sheetView>
  </sheetViews>
  <sheetFormatPr baseColWidth="10" defaultRowHeight="15" x14ac:dyDescent="0.25"/>
  <cols>
    <col min="1" max="1" width="5.42578125" customWidth="1"/>
    <col min="2" max="2" width="142.140625" customWidth="1"/>
    <col min="3" max="3" width="21.28515625" style="26" customWidth="1"/>
    <col min="4" max="4" width="24.5703125" style="26" customWidth="1"/>
  </cols>
  <sheetData>
    <row r="2" spans="1:4" x14ac:dyDescent="0.25">
      <c r="B2" s="30" t="s">
        <v>73</v>
      </c>
      <c r="C2" s="31" t="s">
        <v>61</v>
      </c>
      <c r="D2" s="31" t="s">
        <v>62</v>
      </c>
    </row>
    <row r="3" spans="1:4" ht="90" x14ac:dyDescent="0.25">
      <c r="A3">
        <v>1</v>
      </c>
      <c r="B3" s="29" t="s">
        <v>67</v>
      </c>
      <c r="C3" s="32" t="s">
        <v>75</v>
      </c>
      <c r="D3" s="31"/>
    </row>
    <row r="4" spans="1:4" ht="79.5" customHeight="1" x14ac:dyDescent="0.25">
      <c r="A4" s="28">
        <v>2</v>
      </c>
      <c r="B4" s="27" t="s">
        <v>63</v>
      </c>
      <c r="C4" s="32" t="s">
        <v>76</v>
      </c>
    </row>
    <row r="5" spans="1:4" ht="91.5" customHeight="1" x14ac:dyDescent="0.25">
      <c r="A5" s="28">
        <v>3</v>
      </c>
      <c r="B5" s="27" t="s">
        <v>64</v>
      </c>
      <c r="C5" s="32" t="s">
        <v>77</v>
      </c>
    </row>
    <row r="6" spans="1:4" ht="96" customHeight="1" x14ac:dyDescent="0.25">
      <c r="A6" s="28">
        <v>4</v>
      </c>
      <c r="B6" s="27" t="s">
        <v>68</v>
      </c>
      <c r="C6" s="32" t="s">
        <v>78</v>
      </c>
    </row>
    <row r="7" spans="1:4" ht="109.5" customHeight="1" x14ac:dyDescent="0.25">
      <c r="A7" s="28">
        <v>5</v>
      </c>
      <c r="B7" s="27" t="s">
        <v>65</v>
      </c>
      <c r="C7" s="32" t="s">
        <v>79</v>
      </c>
    </row>
    <row r="8" spans="1:4" ht="68.25" customHeight="1" x14ac:dyDescent="0.25">
      <c r="A8" s="28">
        <v>6</v>
      </c>
      <c r="B8" s="27" t="s">
        <v>66</v>
      </c>
      <c r="C8" s="28" t="s">
        <v>12</v>
      </c>
    </row>
    <row r="9" spans="1:4" ht="81.75" customHeight="1" x14ac:dyDescent="0.25">
      <c r="A9" s="28">
        <v>7</v>
      </c>
      <c r="B9" s="27" t="s">
        <v>69</v>
      </c>
    </row>
    <row r="10" spans="1:4" ht="67.5" customHeight="1" x14ac:dyDescent="0.25">
      <c r="A10" s="28">
        <v>8</v>
      </c>
      <c r="B10" s="27" t="s">
        <v>66</v>
      </c>
    </row>
    <row r="11" spans="1:4" ht="65.25" customHeight="1" x14ac:dyDescent="0.25">
      <c r="A11" s="28">
        <v>9</v>
      </c>
      <c r="B11" s="29" t="s">
        <v>70</v>
      </c>
    </row>
    <row r="12" spans="1:4" ht="79.5" customHeight="1" x14ac:dyDescent="0.25">
      <c r="A12" s="28">
        <v>10</v>
      </c>
      <c r="B12" s="29" t="s">
        <v>71</v>
      </c>
    </row>
    <row r="13" spans="1:4" ht="93.75" customHeight="1" x14ac:dyDescent="0.25"/>
    <row r="16" spans="1:4" ht="91.5" customHeight="1" x14ac:dyDescent="0.25">
      <c r="B16" s="27" t="s">
        <v>72</v>
      </c>
    </row>
    <row r="17" spans="2:2" ht="91.5" customHeight="1" x14ac:dyDescent="0.25">
      <c r="B17" s="2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CLSI MIC DISTRIB. MASTER LIST</vt:lpstr>
      <vt:lpstr>References</vt:lpstr>
    </vt:vector>
  </TitlesOfParts>
  <Company>INSPQ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Dufresne</dc:creator>
  <cp:lastModifiedBy>Philippe Dufresne</cp:lastModifiedBy>
  <dcterms:created xsi:type="dcterms:W3CDTF">2019-11-12T13:33:24Z</dcterms:created>
  <dcterms:modified xsi:type="dcterms:W3CDTF">2021-01-13T19:41:41Z</dcterms:modified>
</cp:coreProperties>
</file>